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84" yWindow="92" windowWidth="16070" windowHeight="5599" tabRatio="680"/>
  </bookViews>
  <sheets>
    <sheet name="Lotto 1 1°Movi" sheetId="13" r:id="rId1"/>
    <sheet name="Lotto 1 2°Medtronic " sheetId="15" r:id="rId2"/>
    <sheet name="Lotto 2 1°Movi" sheetId="16" r:id="rId3"/>
    <sheet name="Lotto 2 2°Medtronic" sheetId="17" r:id="rId4"/>
    <sheet name="Lotto 3 1°Ypsomed " sheetId="18" r:id="rId5"/>
    <sheet name="Lotto 3 2°Medtronic " sheetId="19" r:id="rId6"/>
    <sheet name="Lotto 4 1°Abbott " sheetId="20" r:id="rId7"/>
    <sheet name="Lotto 4 2° Menarini" sheetId="22" r:id="rId8"/>
    <sheet name="Lotto 4 3° Bioseven" sheetId="21" r:id="rId9"/>
    <sheet name="Lotto 4 4° Theras" sheetId="23" r:id="rId10"/>
    <sheet name="Lotto 4 5° Alpha" sheetId="24" r:id="rId11"/>
    <sheet name="Lotto 4 6° Medtronic" sheetId="26" r:id="rId12"/>
    <sheet name="Lotto 5 1° Ascensia" sheetId="25" r:id="rId13"/>
    <sheet name="Lotto 6 1°Smiths" sheetId="27" r:id="rId14"/>
    <sheet name="Lotto 6 2° Medtronic" sheetId="28" r:id="rId15"/>
    <sheet name="Lotto 6 3° Theras" sheetId="29" r:id="rId16"/>
  </sheets>
  <definedNames>
    <definedName name="_xlnm.Print_Area" localSheetId="0">'Lotto 1 1°Movi'!$A$1:$N$114</definedName>
    <definedName name="_xlnm.Print_Area" localSheetId="2">'Lotto 2 1°Movi'!$A$1:$O$104</definedName>
    <definedName name="_xlnm.Print_Area" localSheetId="4">'Lotto 3 1°Ypsomed '!$A$1:$O$129</definedName>
    <definedName name="_xlnm.Print_Area" localSheetId="7">'Lotto 4 2° Menarini'!$A$1:$O$44</definedName>
    <definedName name="_xlnm.Print_Area" localSheetId="8">'Lotto 4 3° Bioseven'!$A$1:$O$47</definedName>
    <definedName name="_xlnm.Print_Area" localSheetId="9">'Lotto 4 4° Theras'!$A$1:$O$48</definedName>
    <definedName name="_xlnm.Print_Area" localSheetId="10">'Lotto 4 5° Alpha'!$A$1:$O$49</definedName>
    <definedName name="_xlnm.Print_Area" localSheetId="11">'Lotto 4 6° Medtronic'!$A$1:$O$43</definedName>
    <definedName name="_xlnm.Print_Area" localSheetId="13">'Lotto 6 1°Smiths'!$A$1:$O$57</definedName>
    <definedName name="_xlnm.Print_Area" localSheetId="14">'Lotto 6 2° Medtronic'!$A$1:$O$39</definedName>
    <definedName name="_xlnm.Print_Area" localSheetId="15">'Lotto 6 3° Theras'!$A$1:$O$41</definedName>
  </definedNames>
  <calcPr calcId="124519"/>
</workbook>
</file>

<file path=xl/calcChain.xml><?xml version="1.0" encoding="utf-8"?>
<calcChain xmlns="http://schemas.openxmlformats.org/spreadsheetml/2006/main">
  <c r="N12" i="29"/>
  <c r="L12"/>
  <c r="I12"/>
  <c r="N18"/>
  <c r="L18"/>
  <c r="I18"/>
  <c r="N24"/>
  <c r="L24"/>
  <c r="I24"/>
  <c r="L23"/>
  <c r="N23" s="1"/>
  <c r="K23"/>
  <c r="I23"/>
  <c r="L17"/>
  <c r="N17" s="1"/>
  <c r="K17"/>
  <c r="I17"/>
  <c r="L11"/>
  <c r="N11" s="1"/>
  <c r="K11"/>
  <c r="I11"/>
  <c r="K5"/>
  <c r="L5" s="1"/>
  <c r="N5" s="1"/>
  <c r="N6" s="1"/>
  <c r="I5"/>
  <c r="I6" s="1"/>
  <c r="K22"/>
  <c r="L22" s="1"/>
  <c r="N22" s="1"/>
  <c r="I22"/>
  <c r="K16"/>
  <c r="L16" s="1"/>
  <c r="I16"/>
  <c r="K10"/>
  <c r="L10" s="1"/>
  <c r="I10"/>
  <c r="K4"/>
  <c r="L4" s="1"/>
  <c r="I4"/>
  <c r="K22" i="28"/>
  <c r="L22" s="1"/>
  <c r="L24" s="1"/>
  <c r="I22"/>
  <c r="I24" s="1"/>
  <c r="K16"/>
  <c r="L16" s="1"/>
  <c r="L18" s="1"/>
  <c r="I16"/>
  <c r="I18" s="1"/>
  <c r="K10"/>
  <c r="L10" s="1"/>
  <c r="I10"/>
  <c r="I12" s="1"/>
  <c r="K4"/>
  <c r="L4" s="1"/>
  <c r="I4"/>
  <c r="I6" s="1"/>
  <c r="I28" s="1"/>
  <c r="N20" i="27"/>
  <c r="L20"/>
  <c r="I20"/>
  <c r="N30"/>
  <c r="L30"/>
  <c r="I30"/>
  <c r="N40"/>
  <c r="L40"/>
  <c r="I40"/>
  <c r="I10"/>
  <c r="K34"/>
  <c r="L34" s="1"/>
  <c r="N34" s="1"/>
  <c r="I34"/>
  <c r="K24"/>
  <c r="L24" s="1"/>
  <c r="I24"/>
  <c r="K14"/>
  <c r="L14" s="1"/>
  <c r="I14"/>
  <c r="K4"/>
  <c r="L4" s="1"/>
  <c r="L10" s="1"/>
  <c r="I4"/>
  <c r="K35" i="25"/>
  <c r="L35" s="1"/>
  <c r="N35" s="1"/>
  <c r="I35"/>
  <c r="L34"/>
  <c r="N34" s="1"/>
  <c r="K34"/>
  <c r="I34"/>
  <c r="K33"/>
  <c r="L33" s="1"/>
  <c r="N33" s="1"/>
  <c r="I33"/>
  <c r="L32"/>
  <c r="N32" s="1"/>
  <c r="K32"/>
  <c r="I32"/>
  <c r="K31"/>
  <c r="L31" s="1"/>
  <c r="N31" s="1"/>
  <c r="I31"/>
  <c r="L26"/>
  <c r="N26" s="1"/>
  <c r="K26"/>
  <c r="I26"/>
  <c r="K25"/>
  <c r="L25" s="1"/>
  <c r="N25" s="1"/>
  <c r="I25"/>
  <c r="L24"/>
  <c r="N24" s="1"/>
  <c r="K24"/>
  <c r="I24"/>
  <c r="K23"/>
  <c r="L23" s="1"/>
  <c r="N23" s="1"/>
  <c r="I23"/>
  <c r="L22"/>
  <c r="N22" s="1"/>
  <c r="K22"/>
  <c r="I22"/>
  <c r="L17"/>
  <c r="N17" s="1"/>
  <c r="K17"/>
  <c r="I17"/>
  <c r="L16"/>
  <c r="N16" s="1"/>
  <c r="K16"/>
  <c r="I16"/>
  <c r="L15"/>
  <c r="N15" s="1"/>
  <c r="K15"/>
  <c r="I15"/>
  <c r="L14"/>
  <c r="N14" s="1"/>
  <c r="K14"/>
  <c r="I14"/>
  <c r="L13"/>
  <c r="N13" s="1"/>
  <c r="K13"/>
  <c r="I13"/>
  <c r="I36"/>
  <c r="I27"/>
  <c r="I18"/>
  <c r="K8"/>
  <c r="L8" s="1"/>
  <c r="N8" s="1"/>
  <c r="I8"/>
  <c r="K7"/>
  <c r="L7" s="1"/>
  <c r="N7" s="1"/>
  <c r="I7"/>
  <c r="K6"/>
  <c r="L6" s="1"/>
  <c r="N6" s="1"/>
  <c r="I6"/>
  <c r="K5"/>
  <c r="L5" s="1"/>
  <c r="N5" s="1"/>
  <c r="I5"/>
  <c r="K4"/>
  <c r="L4" s="1"/>
  <c r="I4"/>
  <c r="K24" i="26"/>
  <c r="L24" s="1"/>
  <c r="N24" s="1"/>
  <c r="I24"/>
  <c r="K23"/>
  <c r="L23" s="1"/>
  <c r="N23" s="1"/>
  <c r="I23"/>
  <c r="I25" s="1"/>
  <c r="L18"/>
  <c r="N18" s="1"/>
  <c r="K18"/>
  <c r="I18"/>
  <c r="L17"/>
  <c r="N17" s="1"/>
  <c r="K17"/>
  <c r="I17"/>
  <c r="L12"/>
  <c r="N12" s="1"/>
  <c r="K12"/>
  <c r="I12"/>
  <c r="L11"/>
  <c r="N11" s="1"/>
  <c r="K11"/>
  <c r="I11"/>
  <c r="I13" s="1"/>
  <c r="L19"/>
  <c r="I19"/>
  <c r="K6"/>
  <c r="L6" s="1"/>
  <c r="N6" s="1"/>
  <c r="I6"/>
  <c r="K5"/>
  <c r="L5" s="1"/>
  <c r="N5" s="1"/>
  <c r="I5"/>
  <c r="K4"/>
  <c r="L4" s="1"/>
  <c r="I4"/>
  <c r="K35" i="24"/>
  <c r="L35" s="1"/>
  <c r="N35" s="1"/>
  <c r="I35"/>
  <c r="K34"/>
  <c r="L34" s="1"/>
  <c r="N34" s="1"/>
  <c r="I34"/>
  <c r="K33"/>
  <c r="L33" s="1"/>
  <c r="N33" s="1"/>
  <c r="I33"/>
  <c r="K32"/>
  <c r="L32" s="1"/>
  <c r="N32" s="1"/>
  <c r="I32"/>
  <c r="K31"/>
  <c r="L31" s="1"/>
  <c r="I31"/>
  <c r="I36" s="1"/>
  <c r="K26"/>
  <c r="L26" s="1"/>
  <c r="N26" s="1"/>
  <c r="I26"/>
  <c r="K25"/>
  <c r="L25" s="1"/>
  <c r="N25" s="1"/>
  <c r="I25"/>
  <c r="K24"/>
  <c r="L24" s="1"/>
  <c r="N24" s="1"/>
  <c r="I24"/>
  <c r="K23"/>
  <c r="L23" s="1"/>
  <c r="N23" s="1"/>
  <c r="I23"/>
  <c r="K22"/>
  <c r="L22" s="1"/>
  <c r="I22"/>
  <c r="I27" s="1"/>
  <c r="K17"/>
  <c r="L17" s="1"/>
  <c r="N17" s="1"/>
  <c r="I17"/>
  <c r="K16"/>
  <c r="L16" s="1"/>
  <c r="N16" s="1"/>
  <c r="I16"/>
  <c r="K15"/>
  <c r="L15" s="1"/>
  <c r="N15" s="1"/>
  <c r="I15"/>
  <c r="K14"/>
  <c r="L14" s="1"/>
  <c r="N14" s="1"/>
  <c r="I14"/>
  <c r="K13"/>
  <c r="L13" s="1"/>
  <c r="I13"/>
  <c r="I18" s="1"/>
  <c r="N9"/>
  <c r="L9"/>
  <c r="I9"/>
  <c r="K7"/>
  <c r="L7" s="1"/>
  <c r="N7" s="1"/>
  <c r="I7"/>
  <c r="K8"/>
  <c r="L8" s="1"/>
  <c r="N8" s="1"/>
  <c r="I8"/>
  <c r="K6"/>
  <c r="L6" s="1"/>
  <c r="N6" s="1"/>
  <c r="I6"/>
  <c r="K5"/>
  <c r="L5" s="1"/>
  <c r="N5" s="1"/>
  <c r="I5"/>
  <c r="K4"/>
  <c r="L4" s="1"/>
  <c r="I4"/>
  <c r="L24" i="23"/>
  <c r="N24" s="1"/>
  <c r="K24"/>
  <c r="I24"/>
  <c r="L23"/>
  <c r="N23" s="1"/>
  <c r="N25" s="1"/>
  <c r="K23"/>
  <c r="I23"/>
  <c r="I25" s="1"/>
  <c r="L18"/>
  <c r="N18" s="1"/>
  <c r="K18"/>
  <c r="I18"/>
  <c r="L17"/>
  <c r="N17" s="1"/>
  <c r="N19" s="1"/>
  <c r="K17"/>
  <c r="I17"/>
  <c r="I19" s="1"/>
  <c r="K12"/>
  <c r="L12" s="1"/>
  <c r="N12" s="1"/>
  <c r="I12"/>
  <c r="K11"/>
  <c r="L11" s="1"/>
  <c r="I11"/>
  <c r="I13" s="1"/>
  <c r="I6"/>
  <c r="K6"/>
  <c r="L6" s="1"/>
  <c r="N6" s="1"/>
  <c r="K5"/>
  <c r="L5" s="1"/>
  <c r="N5" s="1"/>
  <c r="I5"/>
  <c r="K4"/>
  <c r="L4" s="1"/>
  <c r="I4"/>
  <c r="K21" i="21"/>
  <c r="L21" s="1"/>
  <c r="N21" s="1"/>
  <c r="I21"/>
  <c r="L20"/>
  <c r="N20" s="1"/>
  <c r="K20"/>
  <c r="I20"/>
  <c r="K19"/>
  <c r="L19" s="1"/>
  <c r="I19"/>
  <c r="K28"/>
  <c r="L28" s="1"/>
  <c r="N28" s="1"/>
  <c r="I28"/>
  <c r="L27"/>
  <c r="N27" s="1"/>
  <c r="K27"/>
  <c r="I27"/>
  <c r="K26"/>
  <c r="L26" s="1"/>
  <c r="I26"/>
  <c r="K14"/>
  <c r="L14" s="1"/>
  <c r="N14" s="1"/>
  <c r="I14"/>
  <c r="L13"/>
  <c r="N13" s="1"/>
  <c r="K13"/>
  <c r="I13"/>
  <c r="K12"/>
  <c r="L12" s="1"/>
  <c r="I12"/>
  <c r="K7"/>
  <c r="L7" s="1"/>
  <c r="N7" s="1"/>
  <c r="I7"/>
  <c r="K6"/>
  <c r="L6" s="1"/>
  <c r="N6" s="1"/>
  <c r="I6"/>
  <c r="K5"/>
  <c r="L5" s="1"/>
  <c r="N5" s="1"/>
  <c r="I5"/>
  <c r="I8" s="1"/>
  <c r="K4"/>
  <c r="L4" s="1"/>
  <c r="I4"/>
  <c r="K6" i="22"/>
  <c r="L6" s="1"/>
  <c r="N6" s="1"/>
  <c r="I6"/>
  <c r="K5"/>
  <c r="L5" s="1"/>
  <c r="N5" s="1"/>
  <c r="I5"/>
  <c r="K22"/>
  <c r="L22" s="1"/>
  <c r="N22" s="1"/>
  <c r="N23" s="1"/>
  <c r="I22"/>
  <c r="I23" s="1"/>
  <c r="K17"/>
  <c r="L17" s="1"/>
  <c r="I17"/>
  <c r="I18" s="1"/>
  <c r="K12"/>
  <c r="L12" s="1"/>
  <c r="L13" s="1"/>
  <c r="I12"/>
  <c r="I13" s="1"/>
  <c r="K7"/>
  <c r="L7" s="1"/>
  <c r="N7" s="1"/>
  <c r="I7"/>
  <c r="K4"/>
  <c r="L4" s="1"/>
  <c r="I4"/>
  <c r="N8" i="21" l="1"/>
  <c r="L8"/>
  <c r="I29"/>
  <c r="N26"/>
  <c r="N29" s="1"/>
  <c r="L29"/>
  <c r="I22"/>
  <c r="N19"/>
  <c r="N22" s="1"/>
  <c r="L22"/>
  <c r="I15"/>
  <c r="I34" s="1"/>
  <c r="N12"/>
  <c r="N15" s="1"/>
  <c r="L15"/>
  <c r="I28" i="29"/>
  <c r="L6"/>
  <c r="L33" s="1"/>
  <c r="N4"/>
  <c r="N33" s="1"/>
  <c r="N16"/>
  <c r="N10"/>
  <c r="I29"/>
  <c r="I30" s="1"/>
  <c r="N22" i="28"/>
  <c r="N24" s="1"/>
  <c r="L12"/>
  <c r="L34" s="1"/>
  <c r="N10"/>
  <c r="N12" s="1"/>
  <c r="I29"/>
  <c r="I30" s="1"/>
  <c r="N4"/>
  <c r="N6" s="1"/>
  <c r="N33" s="1"/>
  <c r="L6"/>
  <c r="L33" s="1"/>
  <c r="L35" s="1"/>
  <c r="L37" s="1"/>
  <c r="N16"/>
  <c r="N18" s="1"/>
  <c r="I44" i="27"/>
  <c r="I45"/>
  <c r="N4"/>
  <c r="L49"/>
  <c r="N24"/>
  <c r="N14"/>
  <c r="I9" i="25"/>
  <c r="I40" s="1"/>
  <c r="N4"/>
  <c r="N9" s="1"/>
  <c r="N45" s="1"/>
  <c r="L9"/>
  <c r="L45" s="1"/>
  <c r="L27"/>
  <c r="N27"/>
  <c r="N36"/>
  <c r="L18"/>
  <c r="N18"/>
  <c r="I41"/>
  <c r="L36"/>
  <c r="I7" i="26"/>
  <c r="I29" s="1"/>
  <c r="N4"/>
  <c r="N7" s="1"/>
  <c r="N34" s="1"/>
  <c r="L7"/>
  <c r="L34" s="1"/>
  <c r="L13"/>
  <c r="N13"/>
  <c r="N25"/>
  <c r="L25"/>
  <c r="I30"/>
  <c r="N19"/>
  <c r="N31" i="24"/>
  <c r="N36" s="1"/>
  <c r="L36"/>
  <c r="N22"/>
  <c r="N27" s="1"/>
  <c r="L27"/>
  <c r="N13"/>
  <c r="N18" s="1"/>
  <c r="L18"/>
  <c r="I40"/>
  <c r="N4"/>
  <c r="N45" s="1"/>
  <c r="L45"/>
  <c r="N46"/>
  <c r="I41"/>
  <c r="L25" i="23"/>
  <c r="L19"/>
  <c r="L13"/>
  <c r="N11"/>
  <c r="N13" s="1"/>
  <c r="I7"/>
  <c r="I29" s="1"/>
  <c r="L7"/>
  <c r="L34" s="1"/>
  <c r="N4"/>
  <c r="N7" s="1"/>
  <c r="I33" i="21"/>
  <c r="N4"/>
  <c r="N38" s="1"/>
  <c r="L38"/>
  <c r="I8" i="22"/>
  <c r="I27" s="1"/>
  <c r="I28"/>
  <c r="N17"/>
  <c r="N18" s="1"/>
  <c r="L18"/>
  <c r="N4"/>
  <c r="N8" s="1"/>
  <c r="N32" s="1"/>
  <c r="L8"/>
  <c r="L32" s="1"/>
  <c r="N12"/>
  <c r="N13" s="1"/>
  <c r="N33" s="1"/>
  <c r="L23"/>
  <c r="L33" s="1"/>
  <c r="N39" i="21" l="1"/>
  <c r="N40" s="1"/>
  <c r="N42" s="1"/>
  <c r="L34" i="29"/>
  <c r="L35" s="1"/>
  <c r="L37" s="1"/>
  <c r="N34"/>
  <c r="N35" s="1"/>
  <c r="N37" s="1"/>
  <c r="N34" i="28"/>
  <c r="N35" s="1"/>
  <c r="N37" s="1"/>
  <c r="N49" i="27"/>
  <c r="N10"/>
  <c r="I46"/>
  <c r="L50"/>
  <c r="L51" s="1"/>
  <c r="L53" s="1"/>
  <c r="N50"/>
  <c r="N51" s="1"/>
  <c r="N53" s="1"/>
  <c r="I42" i="25"/>
  <c r="L46"/>
  <c r="L47" s="1"/>
  <c r="L49" s="1"/>
  <c r="N46"/>
  <c r="N47" s="1"/>
  <c r="N49" s="1"/>
  <c r="N35" i="26"/>
  <c r="N36" s="1"/>
  <c r="N38" s="1"/>
  <c r="I31"/>
  <c r="L35"/>
  <c r="L36" s="1"/>
  <c r="L38" s="1"/>
  <c r="I42" i="24"/>
  <c r="L46"/>
  <c r="L47" s="1"/>
  <c r="L49" s="1"/>
  <c r="N47"/>
  <c r="N49" s="1"/>
  <c r="N34" i="23"/>
  <c r="I30"/>
  <c r="I31" s="1"/>
  <c r="N35"/>
  <c r="L35"/>
  <c r="L36" s="1"/>
  <c r="L38" s="1"/>
  <c r="I35" i="21"/>
  <c r="L39"/>
  <c r="L40" s="1"/>
  <c r="L42" s="1"/>
  <c r="N34" i="22"/>
  <c r="N36" s="1"/>
  <c r="I29"/>
  <c r="L34"/>
  <c r="L36" s="1"/>
  <c r="N36" i="23" l="1"/>
  <c r="N38" s="1"/>
  <c r="N21" i="20" l="1"/>
  <c r="I11"/>
  <c r="L10"/>
  <c r="N10" s="1"/>
  <c r="N11" s="1"/>
  <c r="K10"/>
  <c r="I10"/>
  <c r="K20"/>
  <c r="L20" s="1"/>
  <c r="N20" s="1"/>
  <c r="I20"/>
  <c r="I21" s="1"/>
  <c r="K15"/>
  <c r="L15" s="1"/>
  <c r="I15"/>
  <c r="I16" s="1"/>
  <c r="K5"/>
  <c r="L5" s="1"/>
  <c r="N5" s="1"/>
  <c r="I5"/>
  <c r="K4"/>
  <c r="L4" s="1"/>
  <c r="N4" s="1"/>
  <c r="N6" s="1"/>
  <c r="I4"/>
  <c r="I6" s="1"/>
  <c r="N69" i="19"/>
  <c r="L69"/>
  <c r="I69"/>
  <c r="N52"/>
  <c r="L52"/>
  <c r="I52"/>
  <c r="N35"/>
  <c r="L35"/>
  <c r="I35"/>
  <c r="N18"/>
  <c r="L18"/>
  <c r="I18"/>
  <c r="K68"/>
  <c r="L68" s="1"/>
  <c r="N68" s="1"/>
  <c r="I68"/>
  <c r="K67"/>
  <c r="L67" s="1"/>
  <c r="N67" s="1"/>
  <c r="I67"/>
  <c r="K66"/>
  <c r="L66" s="1"/>
  <c r="N66" s="1"/>
  <c r="I66"/>
  <c r="K58"/>
  <c r="L58" s="1"/>
  <c r="N58" s="1"/>
  <c r="I58"/>
  <c r="K57"/>
  <c r="L57" s="1"/>
  <c r="N57" s="1"/>
  <c r="I57"/>
  <c r="K56"/>
  <c r="L56" s="1"/>
  <c r="N56" s="1"/>
  <c r="I56"/>
  <c r="K51"/>
  <c r="L51" s="1"/>
  <c r="N51" s="1"/>
  <c r="I51"/>
  <c r="K50"/>
  <c r="L50" s="1"/>
  <c r="N50" s="1"/>
  <c r="I50"/>
  <c r="K49"/>
  <c r="L49" s="1"/>
  <c r="N49" s="1"/>
  <c r="I49"/>
  <c r="K41"/>
  <c r="L41" s="1"/>
  <c r="N41" s="1"/>
  <c r="I41"/>
  <c r="K40"/>
  <c r="L40" s="1"/>
  <c r="N40" s="1"/>
  <c r="I40"/>
  <c r="K39"/>
  <c r="L39" s="1"/>
  <c r="N39" s="1"/>
  <c r="I39"/>
  <c r="K34"/>
  <c r="L34" s="1"/>
  <c r="N34" s="1"/>
  <c r="I34"/>
  <c r="K33"/>
  <c r="L33" s="1"/>
  <c r="N33" s="1"/>
  <c r="I33"/>
  <c r="K32"/>
  <c r="L32" s="1"/>
  <c r="N32" s="1"/>
  <c r="I32"/>
  <c r="K24"/>
  <c r="L24" s="1"/>
  <c r="N24" s="1"/>
  <c r="I24"/>
  <c r="K23"/>
  <c r="L23" s="1"/>
  <c r="N23" s="1"/>
  <c r="I23"/>
  <c r="K22"/>
  <c r="L22" s="1"/>
  <c r="N22" s="1"/>
  <c r="I22"/>
  <c r="K17"/>
  <c r="L17" s="1"/>
  <c r="N17" s="1"/>
  <c r="I17"/>
  <c r="K16"/>
  <c r="L16" s="1"/>
  <c r="N16" s="1"/>
  <c r="I16"/>
  <c r="K15"/>
  <c r="L15" s="1"/>
  <c r="N15" s="1"/>
  <c r="I15"/>
  <c r="K7"/>
  <c r="L7" s="1"/>
  <c r="N7" s="1"/>
  <c r="I7"/>
  <c r="K6"/>
  <c r="L6" s="1"/>
  <c r="N6" s="1"/>
  <c r="I6"/>
  <c r="K5"/>
  <c r="L5" s="1"/>
  <c r="N5" s="1"/>
  <c r="I5"/>
  <c r="K4"/>
  <c r="L4" s="1"/>
  <c r="I4"/>
  <c r="K112" i="18"/>
  <c r="L112" s="1"/>
  <c r="N112" s="1"/>
  <c r="I112"/>
  <c r="K111"/>
  <c r="L111" s="1"/>
  <c r="N111" s="1"/>
  <c r="I111"/>
  <c r="K110"/>
  <c r="L110" s="1"/>
  <c r="N110" s="1"/>
  <c r="I110"/>
  <c r="K109"/>
  <c r="L109" s="1"/>
  <c r="N109" s="1"/>
  <c r="I109"/>
  <c r="K105"/>
  <c r="L105" s="1"/>
  <c r="N105" s="1"/>
  <c r="I105"/>
  <c r="K89"/>
  <c r="L89" s="1"/>
  <c r="N89" s="1"/>
  <c r="I89"/>
  <c r="I113" s="1"/>
  <c r="K84"/>
  <c r="L84" s="1"/>
  <c r="N84" s="1"/>
  <c r="I84"/>
  <c r="K83"/>
  <c r="L83" s="1"/>
  <c r="N83" s="1"/>
  <c r="I83"/>
  <c r="K82"/>
  <c r="L82" s="1"/>
  <c r="N82" s="1"/>
  <c r="I82"/>
  <c r="K81"/>
  <c r="L81" s="1"/>
  <c r="N81" s="1"/>
  <c r="I81"/>
  <c r="K77"/>
  <c r="L77" s="1"/>
  <c r="N77" s="1"/>
  <c r="I77"/>
  <c r="K61"/>
  <c r="L61" s="1"/>
  <c r="N61" s="1"/>
  <c r="N85" s="1"/>
  <c r="I61"/>
  <c r="K56"/>
  <c r="L56" s="1"/>
  <c r="N56" s="1"/>
  <c r="I56"/>
  <c r="K55"/>
  <c r="L55" s="1"/>
  <c r="N55" s="1"/>
  <c r="I55"/>
  <c r="K54"/>
  <c r="L54" s="1"/>
  <c r="N54" s="1"/>
  <c r="I54"/>
  <c r="L53"/>
  <c r="N53" s="1"/>
  <c r="K53"/>
  <c r="I53"/>
  <c r="K49"/>
  <c r="L49" s="1"/>
  <c r="N49" s="1"/>
  <c r="I49"/>
  <c r="K33"/>
  <c r="L33" s="1"/>
  <c r="N33" s="1"/>
  <c r="I33"/>
  <c r="K28"/>
  <c r="L28" s="1"/>
  <c r="N28" s="1"/>
  <c r="I28"/>
  <c r="K27"/>
  <c r="L27" s="1"/>
  <c r="N27" s="1"/>
  <c r="I27"/>
  <c r="K26"/>
  <c r="L26" s="1"/>
  <c r="N26" s="1"/>
  <c r="I26"/>
  <c r="K25"/>
  <c r="L25" s="1"/>
  <c r="N25" s="1"/>
  <c r="I25"/>
  <c r="K21"/>
  <c r="L21" s="1"/>
  <c r="N21" s="1"/>
  <c r="I21"/>
  <c r="K5"/>
  <c r="L5" s="1"/>
  <c r="N5" s="1"/>
  <c r="I5"/>
  <c r="K4"/>
  <c r="L4" s="1"/>
  <c r="L29" s="1"/>
  <c r="I4"/>
  <c r="K76" i="17"/>
  <c r="L76" s="1"/>
  <c r="N76" s="1"/>
  <c r="I76"/>
  <c r="K75"/>
  <c r="L75" s="1"/>
  <c r="N75" s="1"/>
  <c r="I75"/>
  <c r="K74"/>
  <c r="L74" s="1"/>
  <c r="N74" s="1"/>
  <c r="I74"/>
  <c r="K66"/>
  <c r="L66" s="1"/>
  <c r="N66" s="1"/>
  <c r="I66"/>
  <c r="K65"/>
  <c r="L65" s="1"/>
  <c r="N65" s="1"/>
  <c r="I65"/>
  <c r="K64"/>
  <c r="L64" s="1"/>
  <c r="N64" s="1"/>
  <c r="I64"/>
  <c r="K63"/>
  <c r="L63" s="1"/>
  <c r="N63" s="1"/>
  <c r="I63"/>
  <c r="K62"/>
  <c r="L62" s="1"/>
  <c r="I62"/>
  <c r="I77" s="1"/>
  <c r="K57"/>
  <c r="L57" s="1"/>
  <c r="N57" s="1"/>
  <c r="I57"/>
  <c r="K56"/>
  <c r="L56" s="1"/>
  <c r="N56" s="1"/>
  <c r="I56"/>
  <c r="N55"/>
  <c r="L55"/>
  <c r="K55"/>
  <c r="I55"/>
  <c r="K47"/>
  <c r="L47" s="1"/>
  <c r="N47" s="1"/>
  <c r="I47"/>
  <c r="K46"/>
  <c r="L46" s="1"/>
  <c r="N46" s="1"/>
  <c r="I46"/>
  <c r="K45"/>
  <c r="L45" s="1"/>
  <c r="N45" s="1"/>
  <c r="I45"/>
  <c r="K44"/>
  <c r="L44" s="1"/>
  <c r="N44" s="1"/>
  <c r="I44"/>
  <c r="K43"/>
  <c r="L43" s="1"/>
  <c r="I43"/>
  <c r="I58" s="1"/>
  <c r="L38"/>
  <c r="N38" s="1"/>
  <c r="K38"/>
  <c r="I38"/>
  <c r="L37"/>
  <c r="N37" s="1"/>
  <c r="K37"/>
  <c r="I37"/>
  <c r="L36"/>
  <c r="N36" s="1"/>
  <c r="K36"/>
  <c r="I36"/>
  <c r="K28"/>
  <c r="L28" s="1"/>
  <c r="N28" s="1"/>
  <c r="I28"/>
  <c r="L27"/>
  <c r="N27" s="1"/>
  <c r="K27"/>
  <c r="I27"/>
  <c r="L26"/>
  <c r="N26" s="1"/>
  <c r="K26"/>
  <c r="I26"/>
  <c r="L25"/>
  <c r="N25" s="1"/>
  <c r="K25"/>
  <c r="I25"/>
  <c r="K24"/>
  <c r="L24" s="1"/>
  <c r="L39" s="1"/>
  <c r="I24"/>
  <c r="I39" s="1"/>
  <c r="K19"/>
  <c r="L19" s="1"/>
  <c r="N19" s="1"/>
  <c r="I19"/>
  <c r="K18"/>
  <c r="L18" s="1"/>
  <c r="N18" s="1"/>
  <c r="I18"/>
  <c r="K17"/>
  <c r="L17" s="1"/>
  <c r="N17" s="1"/>
  <c r="I17"/>
  <c r="K9"/>
  <c r="L9" s="1"/>
  <c r="N9" s="1"/>
  <c r="I9"/>
  <c r="K8"/>
  <c r="L8" s="1"/>
  <c r="N8" s="1"/>
  <c r="I8"/>
  <c r="K7"/>
  <c r="L7" s="1"/>
  <c r="N7" s="1"/>
  <c r="I7"/>
  <c r="K6"/>
  <c r="L6" s="1"/>
  <c r="N6" s="1"/>
  <c r="I6"/>
  <c r="K5"/>
  <c r="L5" s="1"/>
  <c r="N5" s="1"/>
  <c r="I5"/>
  <c r="K4"/>
  <c r="L4" s="1"/>
  <c r="I4"/>
  <c r="K71" i="16"/>
  <c r="L71" s="1"/>
  <c r="N71" s="1"/>
  <c r="I71"/>
  <c r="K70"/>
  <c r="L70" s="1"/>
  <c r="N70" s="1"/>
  <c r="I70"/>
  <c r="L69"/>
  <c r="N69" s="1"/>
  <c r="K69"/>
  <c r="I69"/>
  <c r="K68"/>
  <c r="L68" s="1"/>
  <c r="N68" s="1"/>
  <c r="I68"/>
  <c r="I85" s="1"/>
  <c r="K50"/>
  <c r="L50" s="1"/>
  <c r="N50" s="1"/>
  <c r="I50"/>
  <c r="K49"/>
  <c r="L49" s="1"/>
  <c r="N49" s="1"/>
  <c r="I49"/>
  <c r="K48"/>
  <c r="L48" s="1"/>
  <c r="N48" s="1"/>
  <c r="I48"/>
  <c r="K47"/>
  <c r="L47" s="1"/>
  <c r="I47"/>
  <c r="I64" s="1"/>
  <c r="K29"/>
  <c r="L29" s="1"/>
  <c r="N29" s="1"/>
  <c r="I29"/>
  <c r="K28"/>
  <c r="L28" s="1"/>
  <c r="N28" s="1"/>
  <c r="I28"/>
  <c r="K27"/>
  <c r="L27" s="1"/>
  <c r="N27" s="1"/>
  <c r="I27"/>
  <c r="K26"/>
  <c r="L26" s="1"/>
  <c r="I26"/>
  <c r="I43" s="1"/>
  <c r="I90" s="1"/>
  <c r="K8"/>
  <c r="L8" s="1"/>
  <c r="N8" s="1"/>
  <c r="I8"/>
  <c r="K7"/>
  <c r="L7" s="1"/>
  <c r="N7" s="1"/>
  <c r="I7"/>
  <c r="K6"/>
  <c r="L6" s="1"/>
  <c r="N6" s="1"/>
  <c r="I6"/>
  <c r="K5"/>
  <c r="L5" s="1"/>
  <c r="N5" s="1"/>
  <c r="I5"/>
  <c r="K4"/>
  <c r="L4" s="1"/>
  <c r="I4"/>
  <c r="L76" i="15"/>
  <c r="N76" s="1"/>
  <c r="K76"/>
  <c r="I76"/>
  <c r="L75"/>
  <c r="N75" s="1"/>
  <c r="K75"/>
  <c r="I75"/>
  <c r="L74"/>
  <c r="N74" s="1"/>
  <c r="K74"/>
  <c r="I74"/>
  <c r="L66"/>
  <c r="N66" s="1"/>
  <c r="K66"/>
  <c r="I66"/>
  <c r="L65"/>
  <c r="N65" s="1"/>
  <c r="K65"/>
  <c r="I65"/>
  <c r="L64"/>
  <c r="N64" s="1"/>
  <c r="K64"/>
  <c r="I64"/>
  <c r="L63"/>
  <c r="N63" s="1"/>
  <c r="K63"/>
  <c r="I63"/>
  <c r="K62"/>
  <c r="L62" s="1"/>
  <c r="I62"/>
  <c r="I77" s="1"/>
  <c r="K57"/>
  <c r="L57" s="1"/>
  <c r="N57" s="1"/>
  <c r="I57"/>
  <c r="K56"/>
  <c r="L56" s="1"/>
  <c r="N56" s="1"/>
  <c r="I56"/>
  <c r="N55"/>
  <c r="L55"/>
  <c r="K55"/>
  <c r="I55"/>
  <c r="K47"/>
  <c r="L47" s="1"/>
  <c r="N47" s="1"/>
  <c r="I47"/>
  <c r="K46"/>
  <c r="L46" s="1"/>
  <c r="N46" s="1"/>
  <c r="I46"/>
  <c r="K45"/>
  <c r="L45" s="1"/>
  <c r="N45" s="1"/>
  <c r="I45"/>
  <c r="K44"/>
  <c r="L44" s="1"/>
  <c r="N44" s="1"/>
  <c r="I44"/>
  <c r="K43"/>
  <c r="L43" s="1"/>
  <c r="I43"/>
  <c r="I58" s="1"/>
  <c r="K38"/>
  <c r="L38" s="1"/>
  <c r="N38" s="1"/>
  <c r="I38"/>
  <c r="K37"/>
  <c r="L37" s="1"/>
  <c r="N37" s="1"/>
  <c r="I37"/>
  <c r="K36"/>
  <c r="L36" s="1"/>
  <c r="N36" s="1"/>
  <c r="I36"/>
  <c r="K28"/>
  <c r="L28" s="1"/>
  <c r="N28" s="1"/>
  <c r="I28"/>
  <c r="K27"/>
  <c r="L27" s="1"/>
  <c r="N27" s="1"/>
  <c r="I27"/>
  <c r="K26"/>
  <c r="L26" s="1"/>
  <c r="N26" s="1"/>
  <c r="I26"/>
  <c r="K25"/>
  <c r="L25" s="1"/>
  <c r="N25" s="1"/>
  <c r="I25"/>
  <c r="K24"/>
  <c r="L24" s="1"/>
  <c r="N24" s="1"/>
  <c r="I24"/>
  <c r="K19"/>
  <c r="L19" s="1"/>
  <c r="N19" s="1"/>
  <c r="I19"/>
  <c r="K18"/>
  <c r="L18" s="1"/>
  <c r="N18" s="1"/>
  <c r="I18"/>
  <c r="K17"/>
  <c r="L17" s="1"/>
  <c r="N17" s="1"/>
  <c r="I17"/>
  <c r="K9"/>
  <c r="L9" s="1"/>
  <c r="N9" s="1"/>
  <c r="I9"/>
  <c r="K8"/>
  <c r="L8" s="1"/>
  <c r="N8" s="1"/>
  <c r="I8"/>
  <c r="K7"/>
  <c r="L7" s="1"/>
  <c r="N7" s="1"/>
  <c r="I7"/>
  <c r="K6"/>
  <c r="L6" s="1"/>
  <c r="N6" s="1"/>
  <c r="I6"/>
  <c r="K5"/>
  <c r="L5" s="1"/>
  <c r="N5" s="1"/>
  <c r="I5"/>
  <c r="K4"/>
  <c r="L4" s="1"/>
  <c r="I4"/>
  <c r="N85" i="13"/>
  <c r="L85"/>
  <c r="I85"/>
  <c r="N64"/>
  <c r="L64"/>
  <c r="I64"/>
  <c r="N43"/>
  <c r="L43"/>
  <c r="I43"/>
  <c r="N27"/>
  <c r="N28"/>
  <c r="N29"/>
  <c r="L27"/>
  <c r="L28"/>
  <c r="L29"/>
  <c r="K71"/>
  <c r="L71" s="1"/>
  <c r="N71" s="1"/>
  <c r="I71"/>
  <c r="L50"/>
  <c r="N50" s="1"/>
  <c r="K50"/>
  <c r="I50"/>
  <c r="K29"/>
  <c r="I29"/>
  <c r="K5"/>
  <c r="K6"/>
  <c r="K7"/>
  <c r="K8"/>
  <c r="I82" i="17" l="1"/>
  <c r="I20"/>
  <c r="I81" s="1"/>
  <c r="N39" i="15"/>
  <c r="I39"/>
  <c r="I82" s="1"/>
  <c r="N62"/>
  <c r="N77" s="1"/>
  <c r="L77"/>
  <c r="N15" i="20"/>
  <c r="N16" s="1"/>
  <c r="L16"/>
  <c r="L11"/>
  <c r="L21"/>
  <c r="L6"/>
  <c r="L30" s="1"/>
  <c r="N57" i="18"/>
  <c r="N113"/>
  <c r="I22" i="16"/>
  <c r="I89" s="1"/>
  <c r="I91" s="1"/>
  <c r="N30" i="20"/>
  <c r="I25"/>
  <c r="I26"/>
  <c r="I74" i="19"/>
  <c r="I73"/>
  <c r="N4"/>
  <c r="N78" s="1"/>
  <c r="L78"/>
  <c r="L113" i="18"/>
  <c r="L85"/>
  <c r="L57"/>
  <c r="I57"/>
  <c r="I29"/>
  <c r="I117" s="1"/>
  <c r="I85"/>
  <c r="I118" s="1"/>
  <c r="L122"/>
  <c r="N4"/>
  <c r="N29" s="1"/>
  <c r="L58" i="17"/>
  <c r="N43"/>
  <c r="N58" s="1"/>
  <c r="N4"/>
  <c r="N20" s="1"/>
  <c r="N86" s="1"/>
  <c r="L20"/>
  <c r="L86" s="1"/>
  <c r="N62"/>
  <c r="N77" s="1"/>
  <c r="L77"/>
  <c r="N24"/>
  <c r="N39" s="1"/>
  <c r="N85" i="16"/>
  <c r="N4"/>
  <c r="N22" s="1"/>
  <c r="N94" s="1"/>
  <c r="L22"/>
  <c r="L94" s="1"/>
  <c r="L43"/>
  <c r="N26"/>
  <c r="N43" s="1"/>
  <c r="L64"/>
  <c r="N47"/>
  <c r="N64" s="1"/>
  <c r="L85"/>
  <c r="L58" i="15"/>
  <c r="N43"/>
  <c r="N58" s="1"/>
  <c r="I20"/>
  <c r="I81" s="1"/>
  <c r="L39"/>
  <c r="N4"/>
  <c r="N20" s="1"/>
  <c r="N86" s="1"/>
  <c r="L20"/>
  <c r="L86" s="1"/>
  <c r="L87" i="17" l="1"/>
  <c r="I83"/>
  <c r="I27" i="20"/>
  <c r="L31"/>
  <c r="L32" s="1"/>
  <c r="L34" s="1"/>
  <c r="N31"/>
  <c r="N32" s="1"/>
  <c r="N34" s="1"/>
  <c r="I75" i="19"/>
  <c r="L79"/>
  <c r="L80" s="1"/>
  <c r="L82" s="1"/>
  <c r="N79"/>
  <c r="N80" s="1"/>
  <c r="N82" s="1"/>
  <c r="N122" i="18"/>
  <c r="N123"/>
  <c r="I119"/>
  <c r="L123"/>
  <c r="L124" s="1"/>
  <c r="L126" s="1"/>
  <c r="N87" i="17"/>
  <c r="N88" s="1"/>
  <c r="N90" s="1"/>
  <c r="L88"/>
  <c r="L90" s="1"/>
  <c r="N95" i="16"/>
  <c r="N96" s="1"/>
  <c r="N98" s="1"/>
  <c r="L95"/>
  <c r="L96" s="1"/>
  <c r="L98" s="1"/>
  <c r="I83" i="15"/>
  <c r="L87"/>
  <c r="L88" s="1"/>
  <c r="L90" s="1"/>
  <c r="N87"/>
  <c r="N88" s="1"/>
  <c r="N90" s="1"/>
  <c r="N124" i="18" l="1"/>
  <c r="N126" s="1"/>
  <c r="I69" i="13" l="1"/>
  <c r="I70"/>
  <c r="I48"/>
  <c r="I49"/>
  <c r="I27"/>
  <c r="I28"/>
  <c r="I6"/>
  <c r="I7"/>
  <c r="I8"/>
  <c r="I68"/>
  <c r="I47"/>
  <c r="K69"/>
  <c r="L69" s="1"/>
  <c r="N69" s="1"/>
  <c r="I26"/>
  <c r="I5"/>
  <c r="L7"/>
  <c r="N7" s="1"/>
  <c r="I4"/>
  <c r="I22" l="1"/>
  <c r="I89" s="1"/>
  <c r="K4"/>
  <c r="L4" s="1"/>
  <c r="N4" s="1"/>
  <c r="L5"/>
  <c r="N5" s="1"/>
  <c r="L6"/>
  <c r="N6" s="1"/>
  <c r="K26"/>
  <c r="L26" s="1"/>
  <c r="L8"/>
  <c r="N8" s="1"/>
  <c r="K27"/>
  <c r="K49"/>
  <c r="L49" s="1"/>
  <c r="N49" s="1"/>
  <c r="K70"/>
  <c r="L70" s="1"/>
  <c r="N70" s="1"/>
  <c r="K47"/>
  <c r="L47" s="1"/>
  <c r="K28"/>
  <c r="K68"/>
  <c r="L68" s="1"/>
  <c r="K48"/>
  <c r="L48" s="1"/>
  <c r="N48" s="1"/>
  <c r="N26"/>
  <c r="I90" l="1"/>
  <c r="I91" s="1"/>
  <c r="L22"/>
  <c r="L94" s="1"/>
  <c r="N47"/>
  <c r="N68"/>
  <c r="N22"/>
  <c r="N94" s="1"/>
  <c r="N95" l="1"/>
  <c r="N96" s="1"/>
  <c r="N98" s="1"/>
  <c r="L95"/>
  <c r="L96" s="1"/>
  <c r="L98" s="1"/>
</calcChain>
</file>

<file path=xl/sharedStrings.xml><?xml version="1.0" encoding="utf-8"?>
<sst xmlns="http://schemas.openxmlformats.org/spreadsheetml/2006/main" count="2568" uniqueCount="298">
  <si>
    <t>Lotto</t>
  </si>
  <si>
    <t>Voce</t>
  </si>
  <si>
    <t>A</t>
  </si>
  <si>
    <t>B</t>
  </si>
  <si>
    <t>Quadro economico 1° anno</t>
  </si>
  <si>
    <t>Quadro economico 2° anno</t>
  </si>
  <si>
    <t>Totale pazienti in carico</t>
  </si>
  <si>
    <t>Costo unitario netto Iva</t>
  </si>
  <si>
    <t>Q.tà voce per  paziente su  base annua</t>
  </si>
  <si>
    <t>Codici AREAS voce  correlati</t>
  </si>
  <si>
    <t>Descrizione voce</t>
  </si>
  <si>
    <t>Descrizione fornitura voce</t>
  </si>
  <si>
    <t>Q.tà ordinate 1° anno</t>
  </si>
  <si>
    <t>Costo complessivo per paziente 1° anno</t>
  </si>
  <si>
    <t>Iva</t>
  </si>
  <si>
    <t>Costo complessivo 1° anno Iva inclusa</t>
  </si>
  <si>
    <t>Costo complessivo 1° anno Iva esclusa</t>
  </si>
  <si>
    <t>Quadro economico 3° anno</t>
  </si>
  <si>
    <t>Costo complessivo per paziente 3° anno</t>
  </si>
  <si>
    <t>Costo complessivo per paziente 2° anno</t>
  </si>
  <si>
    <t>Q.tà ordinate 2° anno</t>
  </si>
  <si>
    <t>Costo complessivo 2° anno Iva esclusa</t>
  </si>
  <si>
    <t>Costo complessivo 2° anno Iva inclusa</t>
  </si>
  <si>
    <t>Q.tà ordinate 3° anno</t>
  </si>
  <si>
    <t>Costo complessivo 3° anno Iva esclusa</t>
  </si>
  <si>
    <t>Costo complessivo 3° anno Iva inclusa</t>
  </si>
  <si>
    <t>Quadro economico 4° anno</t>
  </si>
  <si>
    <t>Costo complessivo per paziente 4° anno</t>
  </si>
  <si>
    <t>Q.tà ordinate 4° anno</t>
  </si>
  <si>
    <t>Costo complessivo 4° anno Iva esclusa</t>
  </si>
  <si>
    <t>Costo complessivo 4° anno Iva inclusa</t>
  </si>
  <si>
    <t>TOTALE COMPLESSIVO SPESA CICLO VITA MAX PAZIENTE</t>
  </si>
  <si>
    <t>1° ipotesi costo paziente composto da: A+B</t>
  </si>
  <si>
    <t>1° ipotesi costo paziente composto da: B</t>
  </si>
  <si>
    <t xml:space="preserve">TOTALE 1° ipotesi costo paziente composto da: A+B </t>
  </si>
  <si>
    <t>TOTALE 1° ipotesi costo paziente composto da: B</t>
  </si>
  <si>
    <t xml:space="preserve">Costo totale 1° anno DATO PAZIENTE     </t>
  </si>
  <si>
    <t xml:space="preserve">Costo totale 2° anno  e successivi DATO PAZIENTE </t>
  </si>
  <si>
    <t xml:space="preserve">Costo totale CICLO VITA DATO PAZIENTE </t>
  </si>
  <si>
    <t xml:space="preserve">Costo totale 1° anno MAX PAZIENTE   (100% dei pazienti stimati) </t>
  </si>
  <si>
    <t xml:space="preserve">Costo totale 2° anno  e successivi MAX PAZIENTE    (100% dei pazienti stimati)  </t>
  </si>
  <si>
    <t xml:space="preserve">Costo totale CICLO VITA MAX PAZIENTE    (100% dei pazienti stimati)  </t>
  </si>
  <si>
    <t>TOTALE</t>
  </si>
  <si>
    <t>IVA</t>
  </si>
  <si>
    <t>COSTO 1 PAZIENTE</t>
  </si>
  <si>
    <t>storno n. 2 pazienti Sanluri</t>
  </si>
  <si>
    <t>storno n. 1 pazienti Cagliari</t>
  </si>
  <si>
    <t>storno n. 1 pazienti Nuoro</t>
  </si>
  <si>
    <t>storno n. 1 pazienti Sanluri</t>
  </si>
  <si>
    <t>storno n. 1 pazienti Sassari</t>
  </si>
  <si>
    <t>storno n. 3 pazienti Carbonia</t>
  </si>
  <si>
    <t>N. pazienti  max</t>
  </si>
  <si>
    <t>Lotto 1 - Microinfusore per insulina con catetere, integrato con sistema peril monitoraggio in continuo del glucosio, con algoritmo chemodula in automatico l’erogazione dell’insulina basale (pancreas artificiale ibrido)</t>
  </si>
  <si>
    <t>Microinfusore - Tandem t:slim X2  con tecnologia Control-IQ integrata con CGM DEXCOM G6</t>
  </si>
  <si>
    <t>Microinfusore</t>
  </si>
  <si>
    <t>Materiale di consumo</t>
  </si>
  <si>
    <t>Trasmettitore Dexcom G6</t>
  </si>
  <si>
    <t>Sensori Dexcom G6 ( in cf.da 3 pezzi )</t>
  </si>
  <si>
    <t>Cartuccia 300 U con connettore</t>
  </si>
  <si>
    <t>Set Infusionale AutoSoft 90 - 60 cm 6 mm Rosa</t>
  </si>
  <si>
    <t>Set Infusionale AutoSoft 90 - 60 cm 6 mm Blu</t>
  </si>
  <si>
    <t>Set Infusionale AutoSoft 90 - 60 cm 9 mm Grigio</t>
  </si>
  <si>
    <t>Set Infusionale AutoSoft 90 - 110 cm 6 mm Grigio</t>
  </si>
  <si>
    <t>Set Infusionale AutoSoft 90 - 110 cm 9 mm Grigio</t>
  </si>
  <si>
    <t>Set Infusionale AutoSoft 30 - 60 cm 13 mm</t>
  </si>
  <si>
    <t>Set Infusionale AutoSoft 30 - 110 cm 13 mm</t>
  </si>
  <si>
    <t>Set Infusionale VariSoft - 60 cm 13 mm</t>
  </si>
  <si>
    <t>Set Infusionale VariSoft - 60 cm 17 mm</t>
  </si>
  <si>
    <t>Set Infusionale VariSoft - 110 cm 17 mm</t>
  </si>
  <si>
    <t>Set Infusionale TruSteel 60 cm - 6 mm</t>
  </si>
  <si>
    <t>Set Infusionale TruSteel 60 cm - 8 mm</t>
  </si>
  <si>
    <t>Set Infusionale TruSteel 80 cm - 6 mm</t>
  </si>
  <si>
    <t>Set Infusionale TruSteel 80 cm - 8 mm</t>
  </si>
  <si>
    <t xml:space="preserve">1496998 </t>
  </si>
  <si>
    <t>1422915</t>
  </si>
  <si>
    <t>1422935</t>
  </si>
  <si>
    <t>1479175</t>
  </si>
  <si>
    <t xml:space="preserve">1479358 </t>
  </si>
  <si>
    <t xml:space="preserve">1479357 </t>
  </si>
  <si>
    <t>1479359</t>
  </si>
  <si>
    <t>1479360</t>
  </si>
  <si>
    <t>1479361</t>
  </si>
  <si>
    <t>1479356</t>
  </si>
  <si>
    <t>1479355</t>
  </si>
  <si>
    <t>da codificare</t>
  </si>
  <si>
    <t xml:space="preserve">QUADRO ECONOMICO RIASSUNTIVO - LOTTO 1 -MOVI SPA  - 1° IN GRADUATORIA </t>
  </si>
  <si>
    <t xml:space="preserve">Ditta aggiudicataria MOVI SPA 1° in graduatoria </t>
  </si>
  <si>
    <t xml:space="preserve">Ditta aggiudicataria MEDTRONIC ITALIA  SPA 2° in graduatoria </t>
  </si>
  <si>
    <t xml:space="preserve">QUADRO ECONOMICO RIASSUNTIVO - LOTTO 1 -MEDTRONIC ITALIA SPA  - 2° IN GRADUATORIA </t>
  </si>
  <si>
    <t>Sistema MiniMed 780G   CGM Ready</t>
  </si>
  <si>
    <t>Trasmettitore Guardian 4</t>
  </si>
  <si>
    <t>Sensore Guardian 4</t>
  </si>
  <si>
    <t>Serbatoi MiniMed Reservoir</t>
  </si>
  <si>
    <t>Serbatoi Medtronic Extended</t>
  </si>
  <si>
    <t>Set di infusione Medtronic Exteded (Durata 7 gg)</t>
  </si>
  <si>
    <t>Set di infusione MiniMed Mio Advance</t>
  </si>
  <si>
    <t>Set di infusione MiniMed Mio</t>
  </si>
  <si>
    <t>Set di infusione MiniMed Mio 30</t>
  </si>
  <si>
    <t>Set di infusione MiniMed Silhouette</t>
  </si>
  <si>
    <t>Set di infusione MiniMed Quick-Set</t>
  </si>
  <si>
    <t>Set di infusione MiniMed Sure-T</t>
  </si>
  <si>
    <t>Batterie per microinfusori AA</t>
  </si>
  <si>
    <t>insertore Quick-Serter</t>
  </si>
  <si>
    <t>insertore Sil-Serter</t>
  </si>
  <si>
    <t>1540022</t>
  </si>
  <si>
    <t xml:space="preserve">1538977 </t>
  </si>
  <si>
    <t>1310155; 1310157</t>
  </si>
  <si>
    <t xml:space="preserve">1543862 </t>
  </si>
  <si>
    <t>1543861; altri da codificare</t>
  </si>
  <si>
    <t>1534342; 1511876; 1511877; altri da codificare</t>
  </si>
  <si>
    <t>1516239; altri da codificare</t>
  </si>
  <si>
    <t xml:space="preserve">1516238;  altri da codificare </t>
  </si>
  <si>
    <t>1312867</t>
  </si>
  <si>
    <t>1306504</t>
  </si>
  <si>
    <t>113166</t>
  </si>
  <si>
    <t>oppure</t>
  </si>
  <si>
    <t>Lotto 2 - Microinfusore per insulina con catetere, associato o integrabile con sistema per il monitoraggio in continuo del glucosio (SAP LGS- PLGS)</t>
  </si>
  <si>
    <t xml:space="preserve">QUADRO ECONOMICO RIASSUNTIVO - LOTTO 2 -MOVI SPA  - 1° IN GRADUATORIA </t>
  </si>
  <si>
    <t>Microinfusore - Tandem t:slim X2 con tecnologia Basal-IQ  (versione 6.4) integrata con CGM DEXCOM G6</t>
  </si>
  <si>
    <t>1517258</t>
  </si>
  <si>
    <t xml:space="preserve">QUADRO ECONOMICO RIASSUNTIVO - LOTTO 2 -MEDTRONIC ITALIA SPA  - 2° IN GRADUATORIA </t>
  </si>
  <si>
    <t xml:space="preserve">Sistema MiniMed 640G  CGM Ready     </t>
  </si>
  <si>
    <t>codice d'ordine: 1408905;  singoli componenti  1408925 + 1408906</t>
  </si>
  <si>
    <t>Trasmettitore Guardian Link 3</t>
  </si>
  <si>
    <t>Sensore Guardian Sensor 3</t>
  </si>
  <si>
    <t>1410201</t>
  </si>
  <si>
    <t xml:space="preserve">1374195 </t>
  </si>
  <si>
    <t>Lotto 3 -Microinfusore per insulina con catetere</t>
  </si>
  <si>
    <t xml:space="preserve">Ditta aggiudicataria YPSOMED ITALIA SPA 1° in graduatoria </t>
  </si>
  <si>
    <t xml:space="preserve">QUADRO ECONOMICO RIASSUNTIVO - LOTTO 3 -YPSOMED ITALIA SPA  - 1° IN GRADUATORIA </t>
  </si>
  <si>
    <t>Microinfusore: mylife™ YpsoPump® Starter Kit  V01.5</t>
  </si>
  <si>
    <t>Set infusione - mylife™ YpsoPump® Orbit®soft 6mm/45cm</t>
  </si>
  <si>
    <t>Set infusione - mylife™ YpsoPump® Orbit®soft 6mm/60cm</t>
  </si>
  <si>
    <t>Set infusione - mylife™ YpsoPump® Orbit®soft 6mm/80cm</t>
  </si>
  <si>
    <t>Set infusione - mylife™ YpsoPump® Orbit®soft 6mm/110cm</t>
  </si>
  <si>
    <t>Set infusione - mylife™ YpsoPump® Orbit®Soft 9mm/45cm</t>
  </si>
  <si>
    <t>Set infusione - mylife™ YpsoPump® Orbit®Soft 9mm/60cm</t>
  </si>
  <si>
    <t>Set infusione - mylife™ YpsoPump® Orbit®soft 9mm/80cm</t>
  </si>
  <si>
    <t>Set infusione-  mylife™ YpsoPump® Orbit®soft 9mm/110cm</t>
  </si>
  <si>
    <t>Set infusione - mylife™ YpsoPump® Orbit®micro 5.5mm /45cm</t>
  </si>
  <si>
    <t>Set infusione-  mylife™ YpsoPump® Orbit®micro 5.5mm/60cm</t>
  </si>
  <si>
    <t>Set infusione - mylife™ YpsoPump® Orbit®micro 5.5mm/80cm</t>
  </si>
  <si>
    <t>Set infusione - mylife™ YpsoPump® Orbit®micro 5.5mm/110cm</t>
  </si>
  <si>
    <t>Set infusione - mylife™ YpsoPump® Orbit®micro 8.5mm/45cm</t>
  </si>
  <si>
    <t>Set infusione-  mylife™ YpsoPump® Orbit®micro 8.5mm/60cm</t>
  </si>
  <si>
    <t>Set infusione - mylife™ YpsoPump® Orbit®micro 8.5mm/ 80cm</t>
  </si>
  <si>
    <t>Set infusione - mylife™ YpsoPump® Orbit®micro 8.5mm/110cm</t>
  </si>
  <si>
    <t>Solo cannula - mylife™ Orbit®soft Universal cannula 6 mm</t>
  </si>
  <si>
    <t>Solo cannula -mylife™ Orbit®soft Universal cannula 9 mm</t>
  </si>
  <si>
    <t>Solo cannula - mylife™ Orbit®micro Universal cannula 5.5mm</t>
  </si>
  <si>
    <t>Solo cannula - mylife™ Orbit®micro Universal cannula 8.5mm</t>
  </si>
  <si>
    <t>serbatoio - mylife™ YpsoPump® Reservoir</t>
  </si>
  <si>
    <t>copribatteria - mylife™ YpsoPump® Service Pack</t>
  </si>
  <si>
    <t>Ausilio all'inserimento - mylife™ Orbit® Inserter</t>
  </si>
  <si>
    <t>batterie - Battery LR03AAA (Blister da 4 pz- Batterie Alcaline AAA compatibili con YPU)</t>
  </si>
  <si>
    <t>1314622</t>
  </si>
  <si>
    <t>1314623</t>
  </si>
  <si>
    <t xml:space="preserve">QUADRO ECONOMICO RIASSUNTIVO - LOTTO 3 -MEDTRONIC ITALIA SPA  - 2° IN GRADUATORIA </t>
  </si>
  <si>
    <t xml:space="preserve">Sistema MiniMed 640G  </t>
  </si>
  <si>
    <t xml:space="preserve">codice d'ordine: 1408905; singoli componenti 1408925 + 1408906 </t>
  </si>
  <si>
    <t xml:space="preserve">Lotto 4 - Sistemi per il monitoraggio in continuo della glicemia (CGM), con/senza calibrazione </t>
  </si>
  <si>
    <t>FREESTYLE LIBRE 3 APP</t>
  </si>
  <si>
    <t>FREESTYLE LIBRE 3 SISTEMA DI MONITORAGGIO CONTINUO GLUCOSIO – SENSORE (KIT SENSORE)</t>
  </si>
  <si>
    <t xml:space="preserve">QUADRO ECONOMICO RIASSUNTIVO - LOTTO 4 -ABBOTT SRL  - 1° IN GRADUATORIA </t>
  </si>
  <si>
    <t xml:space="preserve">Ditta aggiudicataria ABBOTT SRL 1° in graduatoria </t>
  </si>
  <si>
    <t xml:space="preserve">Ditta aggiudicataria MENARINI DIAGNOSTICS SRL 2° in graduatoria </t>
  </si>
  <si>
    <t>GLUCOMEN DAY CGM DEVICES</t>
  </si>
  <si>
    <t>Ricevitore -  GMEN DAY CGM REC.NO APP</t>
  </si>
  <si>
    <t>Glucometro - GLUC DAY METER SET MG</t>
  </si>
  <si>
    <t>1498376</t>
  </si>
  <si>
    <t>1540107</t>
  </si>
  <si>
    <t>1498377</t>
  </si>
  <si>
    <t>GLUCOMEN DAY CGM SENSOR KIT 2 (*)  Il kit contiene due sensori che hanno durata di 14 gg. ciascuno</t>
  </si>
  <si>
    <t>1498320</t>
  </si>
  <si>
    <t xml:space="preserve">Ditta aggiudicataria BIOSEVEN SRL 3° in graduatoria </t>
  </si>
  <si>
    <t xml:space="preserve">QUADRO ECONOMICO RIASSUNTIVO - LOTTO 4 -BIOSEVEN SRL  - 3° IN GRADUATORIA </t>
  </si>
  <si>
    <t xml:space="preserve">QUADRO ECONOMICO RIASSUNTIVO - LOTTO 4 -MENARINI DIAGNOSTICS SRL  - 2° IN GRADUATORIA </t>
  </si>
  <si>
    <t>Ricevitore - CT-100BD</t>
  </si>
  <si>
    <t>Trasmettitore - Prisma CT-100C10</t>
  </si>
  <si>
    <t>Sensore - Prisma CT-202</t>
  </si>
  <si>
    <t>Sistema</t>
  </si>
  <si>
    <t>Applicazione Mobile - POCTech CGM App</t>
  </si>
  <si>
    <t xml:space="preserve">Ditta aggiudicataria THERAS LIFETECH SRL 4° in graduatoria </t>
  </si>
  <si>
    <t xml:space="preserve">QUADRO ECONOMICO RIASSUNTIVO - LOTTO 4 -THERAS LIFETECH SRL  - 4° IN GRADUATORIA </t>
  </si>
  <si>
    <t>Dexcom G6 Receiver</t>
  </si>
  <si>
    <t>1503728</t>
  </si>
  <si>
    <t>Dexcom G6 Transmitter</t>
  </si>
  <si>
    <t>Dexcom G6 Sensor Pack-3</t>
  </si>
  <si>
    <t xml:space="preserve">1422935 </t>
  </si>
  <si>
    <t xml:space="preserve">Ditta aggiudicataria ALPHA PHARMA SERVICE SRL 5° in graduatoria </t>
  </si>
  <si>
    <t xml:space="preserve">QUADRO ECONOMICO RIASSUNTIVO - LOTTO 4 -ALPHA PHARMA SERVICE SRL  - 5° IN GRADUATORIA </t>
  </si>
  <si>
    <t>A + B</t>
  </si>
  <si>
    <t>Glunovo I3 trasmettitore</t>
  </si>
  <si>
    <t>Glunovo I3 Sensori</t>
  </si>
  <si>
    <t>IRIS EVOLUTION GLUCOMETRO</t>
  </si>
  <si>
    <t>IRIS EVO STRISCE 25PZ</t>
  </si>
  <si>
    <t>IRIS LANCETTE PUNGIDITO (30G)  DA 25</t>
  </si>
  <si>
    <t xml:space="preserve">Sistema </t>
  </si>
  <si>
    <t xml:space="preserve">Ditta aggiudicataria MEDTRONIC ITALIA SPA 6° in graduatoria </t>
  </si>
  <si>
    <t xml:space="preserve">QUADRO ECONOMICO RIASSUNTIVO - LOTTO 4 -MEDTRONIC ITALIA SPA  - 6° IN GRADUATORIA </t>
  </si>
  <si>
    <t>Ricevitore iPod</t>
  </si>
  <si>
    <t>Sistema Guardian 4</t>
  </si>
  <si>
    <t>Lotto 5 - Sistema per il monitoraggio in continuo della glicemia (CGM), impiantabili</t>
  </si>
  <si>
    <t xml:space="preserve">Ditta aggiudicataria ASCENSIA DIABETES CARE ITALY SRL 1° in graduatoria </t>
  </si>
  <si>
    <t xml:space="preserve">QUADRO ECONOMICO RIASSUNTIVO - LOTTO 5 - ASCENSIA DIABETES CARE ITALY SRL  - 1° IN GRADUATORIA </t>
  </si>
  <si>
    <t>Eversense XL sensor-  Mod. FG-4400-50-302</t>
  </si>
  <si>
    <t>Eversense XL transmitter - Mod. FG-3400-51-00</t>
  </si>
  <si>
    <t>Eversense XL Insertion Tools kit - Mod. FG-8401-50-212</t>
  </si>
  <si>
    <t>Eversense Adhesive Patches 180 PK - Mod. FG-6400-50-306</t>
  </si>
  <si>
    <t>Procedure Pack VYGON</t>
  </si>
  <si>
    <t xml:space="preserve">Lotto 6 - Port sottocutaneo esterno per terapia insulinica multi-iniettiva
</t>
  </si>
  <si>
    <t xml:space="preserve">A </t>
  </si>
  <si>
    <t xml:space="preserve">TOTALE 1° ipotesi costo paziente composto da: A </t>
  </si>
  <si>
    <t>1° ipotesi costo paziente composto da: A</t>
  </si>
  <si>
    <t>SET, INSULIN, 9MM INSERTER/RETRACTOR, 42" BUCKLE AY     10-10/BX</t>
  </si>
  <si>
    <t>SET, INSULIN, 9MM INSERTER/RETRACTOR, 31" BUCKLE AY     10-10/BX</t>
  </si>
  <si>
    <t>SET, INSULIN, 9MM INSERTER/RETRACTOR, 24" BUCKLE AY     10-10/BX</t>
  </si>
  <si>
    <t>SET, INSULIN, 6MM INSERTER/RETRACTOR, 42" BUCKLE AY     10-10/BX</t>
  </si>
  <si>
    <t>SET, INSULIN, 6MM INSERTER/RETRACTOR, 31" BUCKLE AY     10-10/BX</t>
  </si>
  <si>
    <t>SET, INSULIN, 6MM INSERTER/RETRACTOR, 24" BUCKLE AY     10-10/BX</t>
  </si>
  <si>
    <t xml:space="preserve">Ditta aggiudicataria MITHS MEDICAL ITALIA SRL 1° in graduatoria </t>
  </si>
  <si>
    <t xml:space="preserve">Ditta aggiudicataria MEDTRONIC ITALIA SPA 2° in graduatoria </t>
  </si>
  <si>
    <t>i-Port Advance  MMT-100</t>
  </si>
  <si>
    <t>i-Port Advance  MMT-101</t>
  </si>
  <si>
    <t>1195566</t>
  </si>
  <si>
    <t xml:space="preserve">1195567 </t>
  </si>
  <si>
    <t xml:space="preserve">Ditta aggiudicataria THERAS LIFETEC SRL 3° in graduatoria </t>
  </si>
  <si>
    <t xml:space="preserve">QUADRO ECONOMICO RIASSUNTIVO - LOTTO 6 - MEDTRONIC ITALIA SPA  - 2° IN GRADUATORIA </t>
  </si>
  <si>
    <t xml:space="preserve">QUADRO ECONOMICO RIASSUNTIVO - LOTTO 6 - SMITHS MEDICAL ITALIA SRL  - 1° IN GRADUATORIA </t>
  </si>
  <si>
    <t>T-WAY</t>
  </si>
  <si>
    <t>T-BRIDGE</t>
  </si>
  <si>
    <t xml:space="preserve">QUADRO ECONOMICO RIASSUNTIVO - LOTTO 6 - THERAS LIFETEC SRL  - 3° IN GRADUATORIA </t>
  </si>
  <si>
    <t>N. pazienti max</t>
  </si>
  <si>
    <t>1548869</t>
  </si>
  <si>
    <t>1548877</t>
  </si>
  <si>
    <t>1548870</t>
  </si>
  <si>
    <t>1548871</t>
  </si>
  <si>
    <t>1548872</t>
  </si>
  <si>
    <t>1548878</t>
  </si>
  <si>
    <t>1548879</t>
  </si>
  <si>
    <t xml:space="preserve">codice d'ordine: 1548908, singoli componenti: 1548919-1540020 </t>
  </si>
  <si>
    <t xml:space="preserve">1516238;  1548011 </t>
  </si>
  <si>
    <t xml:space="preserve">1548027;1548028;1548012;1548013;1548014;1548015;1548016   </t>
  </si>
  <si>
    <t xml:space="preserve">1548029;1548037;1548038;1548030;1548039;1548031;1548040    </t>
  </si>
  <si>
    <t xml:space="preserve">1548041;1548042;1548032;1548033;1548043;1548034;1548035 </t>
  </si>
  <si>
    <t xml:space="preserve">1534342;1511856;1511876;1511877 </t>
  </si>
  <si>
    <t>1548022;1548023;1548024;1548009;1516239;1548025;1548010;1548026</t>
  </si>
  <si>
    <t>1543861; 1548007
1548021;1548008</t>
  </si>
  <si>
    <t>1548044</t>
  </si>
  <si>
    <t>1548045</t>
  </si>
  <si>
    <t>1548046</t>
  </si>
  <si>
    <t>1548036</t>
  </si>
  <si>
    <t>1548057</t>
  </si>
  <si>
    <t>1548047</t>
  </si>
  <si>
    <t>1548058</t>
  </si>
  <si>
    <t>1548059</t>
  </si>
  <si>
    <t>1548060</t>
  </si>
  <si>
    <t>1548048</t>
  </si>
  <si>
    <t>1548061</t>
  </si>
  <si>
    <t>1548049</t>
  </si>
  <si>
    <t>1548062</t>
  </si>
  <si>
    <t>1548063</t>
  </si>
  <si>
    <t>1548050</t>
  </si>
  <si>
    <t>1548051</t>
  </si>
  <si>
    <t>1548052</t>
  </si>
  <si>
    <t>1548064</t>
  </si>
  <si>
    <t>1548065</t>
  </si>
  <si>
    <t>1548053</t>
  </si>
  <si>
    <t>1548054</t>
  </si>
  <si>
    <t>1547763</t>
  </si>
  <si>
    <t>1547726</t>
  </si>
  <si>
    <t>1548066</t>
  </si>
  <si>
    <t>1548055</t>
  </si>
  <si>
    <t>1548067</t>
  </si>
  <si>
    <t>1548056</t>
  </si>
  <si>
    <t>1548068</t>
  </si>
  <si>
    <t>1548911</t>
  </si>
  <si>
    <t>1548069</t>
  </si>
  <si>
    <t>1548077</t>
  </si>
  <si>
    <t>1548070</t>
  </si>
  <si>
    <t>1548078</t>
  </si>
  <si>
    <t>1548079</t>
  </si>
  <si>
    <t>1547944</t>
  </si>
  <si>
    <t>1548080</t>
  </si>
  <si>
    <t>1548071</t>
  </si>
  <si>
    <t>1548072</t>
  </si>
  <si>
    <t>1548073</t>
  </si>
  <si>
    <t>1548081</t>
  </si>
  <si>
    <t>1548074</t>
  </si>
  <si>
    <t>1547945</t>
  </si>
  <si>
    <t>1548902</t>
  </si>
  <si>
    <t>1548903</t>
  </si>
  <si>
    <t>1548889</t>
  </si>
  <si>
    <t>1548904</t>
  </si>
  <si>
    <t>1548905</t>
  </si>
  <si>
    <t>1548906</t>
  </si>
  <si>
    <t>1548075</t>
  </si>
  <si>
    <t>1548082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</si>
</sst>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0.0%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justify"/>
    </xf>
    <xf numFmtId="0" fontId="0" fillId="0" borderId="0" xfId="0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Alignment="1">
      <alignment horizontal="center" vertical="center" wrapText="1"/>
    </xf>
    <xf numFmtId="0" fontId="1" fillId="0" borderId="0" xfId="0" applyFont="1"/>
    <xf numFmtId="1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44" fontId="2" fillId="0" borderId="0" xfId="0" applyNumberFormat="1" applyFont="1" applyAlignment="1">
      <alignment horizontal="center" vertical="center" wrapText="1"/>
    </xf>
    <xf numFmtId="44" fontId="1" fillId="0" borderId="0" xfId="0" applyNumberFormat="1" applyFont="1"/>
    <xf numFmtId="44" fontId="0" fillId="0" borderId="0" xfId="0" applyNumberFormat="1" applyFont="1" applyAlignment="1">
      <alignment horizontal="left"/>
    </xf>
    <xf numFmtId="3" fontId="0" fillId="0" borderId="0" xfId="0" applyNumberFormat="1"/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Font="1" applyAlignment="1">
      <alignment horizontal="left"/>
    </xf>
    <xf numFmtId="3" fontId="1" fillId="0" borderId="0" xfId="0" applyNumberFormat="1" applyFont="1"/>
    <xf numFmtId="0" fontId="1" fillId="0" borderId="0" xfId="0" applyFont="1" applyAlignment="1">
      <alignment horizontal="justify"/>
    </xf>
    <xf numFmtId="9" fontId="0" fillId="0" borderId="0" xfId="0" applyNumberFormat="1" applyAlignment="1">
      <alignment horizontal="left"/>
    </xf>
    <xf numFmtId="0" fontId="1" fillId="2" borderId="0" xfId="0" applyFont="1" applyFill="1"/>
    <xf numFmtId="44" fontId="1" fillId="2" borderId="0" xfId="0" applyNumberFormat="1" applyFont="1" applyFill="1"/>
    <xf numFmtId="3" fontId="1" fillId="2" borderId="0" xfId="0" applyNumberFormat="1" applyFont="1" applyFill="1"/>
    <xf numFmtId="0" fontId="1" fillId="3" borderId="0" xfId="0" applyFont="1" applyFill="1"/>
    <xf numFmtId="44" fontId="1" fillId="3" borderId="0" xfId="0" applyNumberFormat="1" applyFont="1" applyFill="1"/>
    <xf numFmtId="3" fontId="1" fillId="3" borderId="0" xfId="0" applyNumberFormat="1" applyFont="1" applyFill="1"/>
    <xf numFmtId="9" fontId="1" fillId="0" borderId="0" xfId="0" applyNumberFormat="1" applyFont="1"/>
    <xf numFmtId="44" fontId="3" fillId="0" borderId="0" xfId="0" applyNumberFormat="1" applyFont="1"/>
    <xf numFmtId="3" fontId="3" fillId="0" borderId="0" xfId="0" applyNumberFormat="1" applyFont="1"/>
    <xf numFmtId="0" fontId="3" fillId="0" borderId="0" xfId="0" applyFont="1"/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0" fontId="1" fillId="0" borderId="0" xfId="0" applyNumberFormat="1" applyFont="1"/>
    <xf numFmtId="44" fontId="4" fillId="0" borderId="0" xfId="0" applyNumberFormat="1" applyFont="1"/>
    <xf numFmtId="44" fontId="5" fillId="3" borderId="0" xfId="0" applyNumberFormat="1" applyFont="1" applyFill="1"/>
    <xf numFmtId="44" fontId="5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49" fontId="6" fillId="0" borderId="0" xfId="0" applyNumberFormat="1" applyFont="1" applyFill="1" applyBorder="1" applyAlignment="1">
      <alignment horizontal="justify" wrapText="1"/>
    </xf>
    <xf numFmtId="3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49" fontId="7" fillId="0" borderId="0" xfId="0" applyNumberFormat="1" applyFont="1" applyFill="1" applyBorder="1" applyAlignment="1">
      <alignment horizontal="justify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51"/>
  <sheetViews>
    <sheetView tabSelected="1"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52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86</v>
      </c>
    </row>
    <row r="3" spans="1:18" ht="43.2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43.2" customHeight="1">
      <c r="A4" s="7">
        <v>1</v>
      </c>
      <c r="B4" s="7">
        <v>1825</v>
      </c>
      <c r="C4" t="s">
        <v>2</v>
      </c>
      <c r="D4" s="1" t="s">
        <v>54</v>
      </c>
      <c r="E4" s="36" t="s">
        <v>73</v>
      </c>
      <c r="F4" s="1" t="s">
        <v>53</v>
      </c>
      <c r="G4">
        <v>1</v>
      </c>
      <c r="H4" s="3">
        <v>5120</v>
      </c>
      <c r="I4" s="3">
        <f>(G4*H4)</f>
        <v>5120</v>
      </c>
      <c r="J4" s="13">
        <v>1825</v>
      </c>
      <c r="K4" s="13">
        <f>($G4*J$4)</f>
        <v>1825</v>
      </c>
      <c r="L4" s="10">
        <f>(H4*K4)</f>
        <v>9344000</v>
      </c>
      <c r="M4" s="16">
        <v>0.04</v>
      </c>
      <c r="N4" s="3">
        <f>(L4+(L4*4%))</f>
        <v>9717760</v>
      </c>
      <c r="P4" s="33"/>
      <c r="Q4" s="33"/>
      <c r="R4" s="29"/>
    </row>
    <row r="5" spans="1:18" ht="29.95" customHeight="1">
      <c r="C5" t="s">
        <v>3</v>
      </c>
      <c r="D5" s="1" t="s">
        <v>55</v>
      </c>
      <c r="E5" s="36" t="s">
        <v>74</v>
      </c>
      <c r="F5" s="1" t="s">
        <v>56</v>
      </c>
      <c r="G5">
        <v>4</v>
      </c>
      <c r="H5" s="3">
        <v>250</v>
      </c>
      <c r="I5" s="3">
        <f>(G5*H5)</f>
        <v>1000</v>
      </c>
      <c r="K5" s="13">
        <f t="shared" ref="K5:K8" si="0">($G5*J$4)</f>
        <v>7300</v>
      </c>
      <c r="L5" s="10">
        <f>(H5*K5)</f>
        <v>1825000</v>
      </c>
      <c r="M5" s="16">
        <v>0.04</v>
      </c>
      <c r="N5" s="3">
        <f t="shared" ref="N5:N8" si="1">(L5+(L5*4%))</f>
        <v>1898000</v>
      </c>
    </row>
    <row r="6" spans="1:18" ht="29.95" customHeight="1">
      <c r="D6" s="1"/>
      <c r="E6" s="36" t="s">
        <v>75</v>
      </c>
      <c r="F6" s="1" t="s">
        <v>57</v>
      </c>
      <c r="G6">
        <v>37</v>
      </c>
      <c r="H6" s="3">
        <v>102</v>
      </c>
      <c r="I6" s="3">
        <f t="shared" ref="I6:I8" si="2">(G6*H6)</f>
        <v>3774</v>
      </c>
      <c r="K6" s="13">
        <f t="shared" si="0"/>
        <v>67525</v>
      </c>
      <c r="L6" s="10">
        <f>(H6*K6)</f>
        <v>6887550</v>
      </c>
      <c r="M6" s="16">
        <v>0.04</v>
      </c>
      <c r="N6" s="3">
        <f t="shared" si="1"/>
        <v>7163052</v>
      </c>
    </row>
    <row r="7" spans="1:18" ht="29.95" customHeight="1">
      <c r="D7" s="1"/>
      <c r="E7" s="36" t="s">
        <v>76</v>
      </c>
      <c r="F7" s="1" t="s">
        <v>58</v>
      </c>
      <c r="G7">
        <v>122</v>
      </c>
      <c r="H7" s="3">
        <v>4.9000000000000004</v>
      </c>
      <c r="I7" s="3">
        <f t="shared" si="2"/>
        <v>597.80000000000007</v>
      </c>
      <c r="K7" s="13">
        <f t="shared" si="0"/>
        <v>222650</v>
      </c>
      <c r="L7" s="10">
        <f>(H7*K7)</f>
        <v>1090985</v>
      </c>
      <c r="M7" s="16">
        <v>0.04</v>
      </c>
      <c r="N7" s="3">
        <f t="shared" si="1"/>
        <v>1134624.3999999999</v>
      </c>
    </row>
    <row r="8" spans="1:18" ht="29.95" customHeight="1">
      <c r="D8" s="1"/>
      <c r="E8" s="36" t="s">
        <v>77</v>
      </c>
      <c r="F8" s="1" t="s">
        <v>59</v>
      </c>
      <c r="G8">
        <v>122</v>
      </c>
      <c r="H8" s="3">
        <v>18.5</v>
      </c>
      <c r="I8" s="3">
        <f t="shared" si="2"/>
        <v>2257</v>
      </c>
      <c r="K8" s="13">
        <f t="shared" si="0"/>
        <v>222650</v>
      </c>
      <c r="L8" s="10">
        <f>(H8*K8)</f>
        <v>4119025</v>
      </c>
      <c r="M8" s="16">
        <v>0.04</v>
      </c>
      <c r="N8" s="3">
        <f t="shared" si="1"/>
        <v>4283786</v>
      </c>
    </row>
    <row r="9" spans="1:18" ht="29.95" customHeight="1">
      <c r="D9" s="1"/>
      <c r="E9" s="36" t="s">
        <v>78</v>
      </c>
      <c r="F9" s="1" t="s">
        <v>60</v>
      </c>
      <c r="K9" s="13"/>
      <c r="L9" s="10"/>
      <c r="M9" s="16"/>
    </row>
    <row r="10" spans="1:18" ht="29.95" customHeight="1">
      <c r="D10" s="1"/>
      <c r="E10" s="36" t="s">
        <v>79</v>
      </c>
      <c r="F10" s="1" t="s">
        <v>61</v>
      </c>
      <c r="K10" s="13"/>
      <c r="L10" s="10"/>
      <c r="M10" s="16"/>
    </row>
    <row r="11" spans="1:18" ht="29.95" customHeight="1">
      <c r="D11" s="1"/>
      <c r="E11" s="36" t="s">
        <v>80</v>
      </c>
      <c r="F11" s="1" t="s">
        <v>62</v>
      </c>
      <c r="K11" s="13"/>
      <c r="L11" s="10"/>
      <c r="M11" s="16"/>
    </row>
    <row r="12" spans="1:18" ht="29.95" customHeight="1">
      <c r="D12" s="1"/>
      <c r="E12" s="36" t="s">
        <v>81</v>
      </c>
      <c r="F12" s="1" t="s">
        <v>63</v>
      </c>
      <c r="K12" s="13"/>
      <c r="L12" s="10"/>
      <c r="M12" s="16"/>
    </row>
    <row r="13" spans="1:18" ht="29.95" customHeight="1">
      <c r="D13" s="1"/>
      <c r="E13" s="36" t="s">
        <v>82</v>
      </c>
      <c r="F13" s="1" t="s">
        <v>64</v>
      </c>
      <c r="K13" s="13"/>
      <c r="L13" s="10"/>
      <c r="M13" s="16"/>
    </row>
    <row r="14" spans="1:18" ht="29.95" customHeight="1">
      <c r="D14" s="1"/>
      <c r="E14" s="36" t="s">
        <v>83</v>
      </c>
      <c r="F14" s="1" t="s">
        <v>65</v>
      </c>
      <c r="K14" s="13"/>
      <c r="L14" s="10"/>
      <c r="M14" s="16"/>
    </row>
    <row r="15" spans="1:18" ht="29.95" customHeight="1">
      <c r="D15" s="1"/>
      <c r="E15" s="39" t="s">
        <v>233</v>
      </c>
      <c r="F15" s="1" t="s">
        <v>66</v>
      </c>
      <c r="K15" s="13"/>
      <c r="L15" s="10"/>
      <c r="M15" s="16"/>
    </row>
    <row r="16" spans="1:18" ht="29.95" customHeight="1">
      <c r="D16" s="1"/>
      <c r="E16" s="39" t="s">
        <v>234</v>
      </c>
      <c r="F16" s="1" t="s">
        <v>67</v>
      </c>
      <c r="K16" s="13"/>
      <c r="L16" s="10"/>
      <c r="M16" s="16"/>
    </row>
    <row r="17" spans="1:28" ht="29.95" customHeight="1">
      <c r="D17" s="1"/>
      <c r="E17" s="39" t="s">
        <v>235</v>
      </c>
      <c r="F17" s="1" t="s">
        <v>68</v>
      </c>
      <c r="K17" s="13"/>
      <c r="L17" s="10"/>
      <c r="M17" s="16"/>
    </row>
    <row r="18" spans="1:28" ht="29.95" customHeight="1">
      <c r="D18" s="1"/>
      <c r="E18" s="39" t="s">
        <v>236</v>
      </c>
      <c r="F18" s="1" t="s">
        <v>69</v>
      </c>
      <c r="K18" s="13"/>
      <c r="L18" s="10"/>
      <c r="M18" s="16"/>
    </row>
    <row r="19" spans="1:28" ht="29.95" customHeight="1">
      <c r="D19" s="1"/>
      <c r="E19" s="39" t="s">
        <v>237</v>
      </c>
      <c r="F19" s="1" t="s">
        <v>70</v>
      </c>
      <c r="K19" s="13"/>
      <c r="L19" s="10"/>
      <c r="M19" s="16"/>
    </row>
    <row r="20" spans="1:28" ht="29.95" customHeight="1">
      <c r="D20" s="1"/>
      <c r="E20" s="39" t="s">
        <v>238</v>
      </c>
      <c r="F20" s="1" t="s">
        <v>71</v>
      </c>
      <c r="K20" s="13"/>
      <c r="L20" s="10"/>
      <c r="M20" s="16"/>
    </row>
    <row r="21" spans="1:28" ht="29.95" customHeight="1">
      <c r="D21" s="1"/>
      <c r="E21" s="39" t="s">
        <v>239</v>
      </c>
      <c r="F21" s="1" t="s">
        <v>72</v>
      </c>
      <c r="K21" s="13"/>
      <c r="L21" s="10"/>
      <c r="M21" s="16"/>
    </row>
    <row r="22" spans="1:28" ht="42.05" customHeight="1">
      <c r="A22" s="5" t="s">
        <v>34</v>
      </c>
      <c r="E22" s="1"/>
      <c r="F22" s="1"/>
      <c r="I22" s="9">
        <f>(I4+I5+I6+I7+I8)</f>
        <v>12748.8</v>
      </c>
      <c r="J22" s="14"/>
      <c r="K22" s="14"/>
      <c r="L22" s="9">
        <f>(L4+L5+L6+L7+L8)</f>
        <v>23266560</v>
      </c>
      <c r="M22" s="16"/>
      <c r="N22" s="9">
        <f>(N4+N5+N6+N7+N8)</f>
        <v>24197222.399999999</v>
      </c>
      <c r="T22" s="26"/>
      <c r="U22" s="28"/>
      <c r="V22" s="27"/>
      <c r="W22" s="28"/>
      <c r="X22" s="27"/>
      <c r="Y22" s="28"/>
      <c r="Z22" s="27"/>
      <c r="AA22" s="28"/>
      <c r="AB22" s="27"/>
    </row>
    <row r="23" spans="1:28" ht="29.95" customHeight="1">
      <c r="A23" s="41" t="s">
        <v>52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28" ht="25.05" customHeight="1">
      <c r="A24" s="5" t="s">
        <v>5</v>
      </c>
      <c r="B24" s="5"/>
      <c r="D24" s="5" t="s">
        <v>33</v>
      </c>
      <c r="G24" s="5" t="s">
        <v>86</v>
      </c>
    </row>
    <row r="25" spans="1:28" ht="43.2">
      <c r="A25" s="2" t="s">
        <v>0</v>
      </c>
      <c r="B25" s="2" t="s">
        <v>51</v>
      </c>
      <c r="C25" s="2" t="s">
        <v>1</v>
      </c>
      <c r="D25" s="2" t="s">
        <v>10</v>
      </c>
      <c r="E25" s="2" t="s">
        <v>9</v>
      </c>
      <c r="F25" s="2" t="s">
        <v>11</v>
      </c>
      <c r="G25" s="2" t="s">
        <v>8</v>
      </c>
      <c r="H25" s="4" t="s">
        <v>7</v>
      </c>
      <c r="I25" s="4" t="s">
        <v>19</v>
      </c>
      <c r="J25" s="12" t="s">
        <v>6</v>
      </c>
      <c r="K25" s="12" t="s">
        <v>20</v>
      </c>
      <c r="L25" s="8" t="s">
        <v>21</v>
      </c>
      <c r="M25" s="6" t="s">
        <v>14</v>
      </c>
      <c r="N25" s="8" t="s">
        <v>22</v>
      </c>
    </row>
    <row r="26" spans="1:28" ht="29.95" customHeight="1">
      <c r="A26">
        <v>1</v>
      </c>
      <c r="B26" s="7">
        <v>1825</v>
      </c>
      <c r="C26" t="s">
        <v>3</v>
      </c>
      <c r="D26" s="1" t="s">
        <v>55</v>
      </c>
      <c r="E26" s="36" t="s">
        <v>74</v>
      </c>
      <c r="F26" s="1" t="s">
        <v>56</v>
      </c>
      <c r="G26">
        <v>4</v>
      </c>
      <c r="H26" s="3">
        <v>250</v>
      </c>
      <c r="I26" s="3">
        <f>(G26*H26)</f>
        <v>1000</v>
      </c>
      <c r="J26" s="13">
        <v>1825</v>
      </c>
      <c r="K26" s="13">
        <f>($G26*J$26)</f>
        <v>7300</v>
      </c>
      <c r="L26" s="10">
        <f>(H26*K26)</f>
        <v>1825000</v>
      </c>
      <c r="M26" s="16">
        <v>0.04</v>
      </c>
      <c r="N26" s="3">
        <f>(L26+(L26*4%))</f>
        <v>1898000</v>
      </c>
      <c r="P26" s="5"/>
      <c r="Q26" s="5"/>
      <c r="R26" s="23"/>
    </row>
    <row r="27" spans="1:28" ht="29.95" customHeight="1">
      <c r="D27" s="1"/>
      <c r="E27" s="36" t="s">
        <v>75</v>
      </c>
      <c r="F27" s="1" t="s">
        <v>57</v>
      </c>
      <c r="G27">
        <v>37</v>
      </c>
      <c r="H27" s="3">
        <v>102</v>
      </c>
      <c r="I27" s="3">
        <f t="shared" ref="I27:I29" si="3">(G27*H27)</f>
        <v>3774</v>
      </c>
      <c r="J27" s="35"/>
      <c r="K27" s="13">
        <f t="shared" ref="K27:K28" si="4">($G27*J$26)</f>
        <v>67525</v>
      </c>
      <c r="L27" s="10">
        <f t="shared" ref="L27:L29" si="5">(H27*K27)</f>
        <v>6887550</v>
      </c>
      <c r="M27" s="16">
        <v>0.04</v>
      </c>
      <c r="N27" s="3">
        <f t="shared" ref="N27:N29" si="6">(L27+(L27*4%))</f>
        <v>7163052</v>
      </c>
      <c r="P27" s="5"/>
      <c r="Q27" s="5"/>
      <c r="R27" s="23"/>
    </row>
    <row r="28" spans="1:28" ht="29.95" customHeight="1">
      <c r="D28" s="1"/>
      <c r="E28" s="36" t="s">
        <v>76</v>
      </c>
      <c r="F28" s="1" t="s">
        <v>58</v>
      </c>
      <c r="G28">
        <v>122</v>
      </c>
      <c r="H28" s="3">
        <v>4.9000000000000004</v>
      </c>
      <c r="I28" s="3">
        <f t="shared" si="3"/>
        <v>597.80000000000007</v>
      </c>
      <c r="J28" s="35"/>
      <c r="K28" s="13">
        <f t="shared" si="4"/>
        <v>222650</v>
      </c>
      <c r="L28" s="10">
        <f t="shared" si="5"/>
        <v>1090985</v>
      </c>
      <c r="M28" s="16">
        <v>0.04</v>
      </c>
      <c r="N28" s="3">
        <f t="shared" si="6"/>
        <v>1134624.3999999999</v>
      </c>
      <c r="P28" s="5"/>
      <c r="Q28" s="5"/>
      <c r="R28" s="23"/>
    </row>
    <row r="29" spans="1:28" ht="29.95" customHeight="1">
      <c r="D29" s="1"/>
      <c r="E29" s="36" t="s">
        <v>77</v>
      </c>
      <c r="F29" s="1" t="s">
        <v>59</v>
      </c>
      <c r="G29">
        <v>122</v>
      </c>
      <c r="H29" s="3">
        <v>18.5</v>
      </c>
      <c r="I29" s="3">
        <f t="shared" si="3"/>
        <v>2257</v>
      </c>
      <c r="K29" s="13">
        <f t="shared" ref="K29" si="7">($G29*J$4)</f>
        <v>222650</v>
      </c>
      <c r="L29" s="10">
        <f t="shared" si="5"/>
        <v>4119025</v>
      </c>
      <c r="M29" s="16">
        <v>0.04</v>
      </c>
      <c r="N29" s="3">
        <f t="shared" si="6"/>
        <v>4283786</v>
      </c>
      <c r="P29" s="5"/>
      <c r="Q29" s="5"/>
      <c r="R29" s="23"/>
    </row>
    <row r="30" spans="1:28" ht="29.95" customHeight="1">
      <c r="D30" s="1"/>
      <c r="E30" s="36" t="s">
        <v>78</v>
      </c>
      <c r="F30" s="1" t="s">
        <v>60</v>
      </c>
      <c r="J30" s="35"/>
      <c r="K30" s="13"/>
      <c r="L30" s="10"/>
      <c r="M30" s="16"/>
      <c r="P30" s="5"/>
      <c r="Q30" s="5"/>
      <c r="R30" s="23"/>
    </row>
    <row r="31" spans="1:28" ht="29.95" customHeight="1">
      <c r="D31" s="1"/>
      <c r="E31" s="36" t="s">
        <v>79</v>
      </c>
      <c r="F31" s="1" t="s">
        <v>61</v>
      </c>
      <c r="J31" s="35"/>
      <c r="K31" s="13"/>
      <c r="L31" s="10"/>
      <c r="M31" s="16"/>
      <c r="P31" s="5"/>
      <c r="Q31" s="5"/>
      <c r="R31" s="23"/>
    </row>
    <row r="32" spans="1:28" ht="29.95" customHeight="1">
      <c r="D32" s="1"/>
      <c r="E32" s="36" t="s">
        <v>80</v>
      </c>
      <c r="F32" s="1" t="s">
        <v>62</v>
      </c>
      <c r="J32" s="35"/>
      <c r="K32" s="13"/>
      <c r="L32" s="10"/>
      <c r="M32" s="16"/>
      <c r="P32" s="5"/>
      <c r="Q32" s="5"/>
      <c r="R32" s="23"/>
    </row>
    <row r="33" spans="1:18" ht="29.95" customHeight="1">
      <c r="D33" s="1"/>
      <c r="E33" s="36" t="s">
        <v>81</v>
      </c>
      <c r="F33" s="1" t="s">
        <v>63</v>
      </c>
      <c r="J33" s="35"/>
      <c r="K33" s="13"/>
      <c r="L33" s="10"/>
      <c r="M33" s="16"/>
      <c r="P33" s="5"/>
      <c r="Q33" s="5"/>
      <c r="R33" s="23"/>
    </row>
    <row r="34" spans="1:18" ht="29.95" customHeight="1">
      <c r="D34" s="1"/>
      <c r="E34" s="36" t="s">
        <v>82</v>
      </c>
      <c r="F34" s="1" t="s">
        <v>64</v>
      </c>
      <c r="J34" s="35"/>
      <c r="K34" s="13"/>
      <c r="L34" s="10"/>
      <c r="M34" s="16"/>
      <c r="P34" s="5"/>
      <c r="Q34" s="5"/>
      <c r="R34" s="23"/>
    </row>
    <row r="35" spans="1:18" ht="29.95" customHeight="1">
      <c r="D35" s="1"/>
      <c r="E35" s="36" t="s">
        <v>83</v>
      </c>
      <c r="F35" s="1" t="s">
        <v>65</v>
      </c>
      <c r="J35" s="35"/>
      <c r="K35" s="13"/>
      <c r="L35" s="10"/>
      <c r="M35" s="16"/>
      <c r="P35" s="5"/>
      <c r="Q35" s="5"/>
      <c r="R35" s="23"/>
    </row>
    <row r="36" spans="1:18" ht="29.95" customHeight="1">
      <c r="D36" s="1"/>
      <c r="E36" s="39" t="s">
        <v>233</v>
      </c>
      <c r="F36" s="1" t="s">
        <v>66</v>
      </c>
      <c r="J36" s="35"/>
      <c r="K36" s="13"/>
      <c r="L36" s="10"/>
      <c r="M36" s="16"/>
      <c r="P36" s="5"/>
      <c r="Q36" s="5"/>
      <c r="R36" s="23"/>
    </row>
    <row r="37" spans="1:18" ht="29.95" customHeight="1">
      <c r="D37" s="1"/>
      <c r="E37" s="39" t="s">
        <v>234</v>
      </c>
      <c r="F37" s="1" t="s">
        <v>67</v>
      </c>
      <c r="J37" s="35"/>
      <c r="K37" s="13"/>
      <c r="L37" s="10"/>
      <c r="M37" s="16"/>
      <c r="P37" s="5"/>
      <c r="Q37" s="5"/>
      <c r="R37" s="23"/>
    </row>
    <row r="38" spans="1:18" ht="29.95" customHeight="1">
      <c r="D38" s="1"/>
      <c r="E38" s="39" t="s">
        <v>235</v>
      </c>
      <c r="F38" s="1" t="s">
        <v>68</v>
      </c>
      <c r="J38" s="35"/>
      <c r="K38" s="13"/>
      <c r="L38" s="10"/>
      <c r="M38" s="16"/>
      <c r="P38" s="5"/>
      <c r="Q38" s="5"/>
      <c r="R38" s="23"/>
    </row>
    <row r="39" spans="1:18" ht="29.95" customHeight="1">
      <c r="D39" s="1"/>
      <c r="E39" s="39" t="s">
        <v>236</v>
      </c>
      <c r="F39" s="1" t="s">
        <v>69</v>
      </c>
      <c r="J39" s="35"/>
      <c r="K39" s="13"/>
      <c r="L39" s="10"/>
      <c r="M39" s="16"/>
      <c r="P39" s="5"/>
      <c r="Q39" s="5"/>
      <c r="R39" s="23"/>
    </row>
    <row r="40" spans="1:18" ht="29.95" customHeight="1">
      <c r="D40" s="1"/>
      <c r="E40" s="39" t="s">
        <v>237</v>
      </c>
      <c r="F40" s="1" t="s">
        <v>70</v>
      </c>
      <c r="J40" s="35"/>
      <c r="K40" s="13"/>
      <c r="L40" s="10"/>
      <c r="M40" s="16"/>
      <c r="P40" s="5"/>
      <c r="Q40" s="5"/>
      <c r="R40" s="23"/>
    </row>
    <row r="41" spans="1:18" ht="29.95" customHeight="1">
      <c r="D41" s="1"/>
      <c r="E41" s="39" t="s">
        <v>238</v>
      </c>
      <c r="F41" s="1" t="s">
        <v>71</v>
      </c>
      <c r="J41" s="35"/>
      <c r="K41" s="13"/>
      <c r="L41" s="10"/>
      <c r="M41" s="16"/>
      <c r="P41" s="5"/>
      <c r="Q41" s="5"/>
      <c r="R41" s="23"/>
    </row>
    <row r="42" spans="1:18" ht="29.95" customHeight="1">
      <c r="D42" s="1"/>
      <c r="E42" s="39" t="s">
        <v>239</v>
      </c>
      <c r="F42" s="1" t="s">
        <v>72</v>
      </c>
      <c r="J42" s="35"/>
      <c r="K42" s="13"/>
      <c r="L42" s="10"/>
      <c r="M42" s="16"/>
      <c r="P42" s="5"/>
      <c r="Q42" s="5"/>
      <c r="R42" s="23"/>
    </row>
    <row r="43" spans="1:18" s="5" customFormat="1" ht="42.05" customHeight="1">
      <c r="A43" s="5" t="s">
        <v>35</v>
      </c>
      <c r="E43" s="15"/>
      <c r="F43" s="15"/>
      <c r="H43" s="9"/>
      <c r="I43" s="9">
        <f>(I26+I27+I28+I29)</f>
        <v>7628.8</v>
      </c>
      <c r="J43" s="14"/>
      <c r="K43" s="14"/>
      <c r="L43" s="9">
        <f>(L26+L27+L28+L29)</f>
        <v>13922560</v>
      </c>
      <c r="N43" s="9">
        <f>(N26+N27+N28+N29)</f>
        <v>14479462.4</v>
      </c>
    </row>
    <row r="44" spans="1:18" ht="29.95" customHeight="1">
      <c r="A44" s="41" t="s">
        <v>52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1:18" ht="25.05" customHeight="1">
      <c r="A45" s="5" t="s">
        <v>17</v>
      </c>
      <c r="B45" s="5"/>
      <c r="D45" s="5" t="s">
        <v>33</v>
      </c>
      <c r="G45" s="5" t="s">
        <v>86</v>
      </c>
    </row>
    <row r="46" spans="1:18" ht="43.2">
      <c r="A46" s="2" t="s">
        <v>0</v>
      </c>
      <c r="B46" s="2" t="s">
        <v>51</v>
      </c>
      <c r="C46" s="2" t="s">
        <v>1</v>
      </c>
      <c r="D46" s="2" t="s">
        <v>10</v>
      </c>
      <c r="E46" s="2" t="s">
        <v>9</v>
      </c>
      <c r="F46" s="2" t="s">
        <v>11</v>
      </c>
      <c r="G46" s="2" t="s">
        <v>8</v>
      </c>
      <c r="H46" s="4" t="s">
        <v>7</v>
      </c>
      <c r="I46" s="4" t="s">
        <v>18</v>
      </c>
      <c r="J46" s="12" t="s">
        <v>6</v>
      </c>
      <c r="K46" s="12" t="s">
        <v>23</v>
      </c>
      <c r="L46" s="8" t="s">
        <v>24</v>
      </c>
      <c r="M46" s="6" t="s">
        <v>14</v>
      </c>
      <c r="N46" s="8" t="s">
        <v>25</v>
      </c>
    </row>
    <row r="47" spans="1:18" ht="29.95" customHeight="1">
      <c r="A47">
        <v>1</v>
      </c>
      <c r="B47" s="7">
        <v>1825</v>
      </c>
      <c r="C47" t="s">
        <v>3</v>
      </c>
      <c r="D47" s="1" t="s">
        <v>55</v>
      </c>
      <c r="E47" s="36" t="s">
        <v>74</v>
      </c>
      <c r="F47" s="1" t="s">
        <v>56</v>
      </c>
      <c r="G47">
        <v>4</v>
      </c>
      <c r="H47" s="3">
        <v>250</v>
      </c>
      <c r="I47" s="3">
        <f>(G47*H47)</f>
        <v>1000</v>
      </c>
      <c r="J47" s="13">
        <v>1825</v>
      </c>
      <c r="K47" s="13">
        <f>($G47*J$26)</f>
        <v>7300</v>
      </c>
      <c r="L47" s="10">
        <f>(H47*K47)</f>
        <v>1825000</v>
      </c>
      <c r="M47" s="16">
        <v>0.04</v>
      </c>
      <c r="N47" s="3">
        <f>(L47+(L47*4%))</f>
        <v>1898000</v>
      </c>
      <c r="P47" s="5"/>
      <c r="Q47" s="5"/>
      <c r="R47" s="23"/>
    </row>
    <row r="48" spans="1:18" ht="29.95" customHeight="1">
      <c r="D48" s="1"/>
      <c r="E48" s="36" t="s">
        <v>75</v>
      </c>
      <c r="F48" s="1" t="s">
        <v>57</v>
      </c>
      <c r="G48">
        <v>37</v>
      </c>
      <c r="H48" s="3">
        <v>102</v>
      </c>
      <c r="I48" s="3">
        <f t="shared" ref="I48:I50" si="8">(G48*H48)</f>
        <v>3774</v>
      </c>
      <c r="J48" s="35"/>
      <c r="K48" s="13">
        <f t="shared" ref="K48:K49" si="9">($G48*J$26)</f>
        <v>67525</v>
      </c>
      <c r="L48" s="10">
        <f>(H48*K48)</f>
        <v>6887550</v>
      </c>
      <c r="M48" s="16">
        <v>0.04</v>
      </c>
      <c r="N48" s="3">
        <f t="shared" ref="N48:N50" si="10">(L48+(L48*4%))</f>
        <v>7163052</v>
      </c>
      <c r="P48" s="5"/>
      <c r="Q48" s="5"/>
      <c r="R48" s="23"/>
    </row>
    <row r="49" spans="1:18" ht="29.95" customHeight="1">
      <c r="D49" s="1"/>
      <c r="E49" s="36" t="s">
        <v>76</v>
      </c>
      <c r="F49" s="1" t="s">
        <v>58</v>
      </c>
      <c r="G49">
        <v>122</v>
      </c>
      <c r="H49" s="3">
        <v>4.9000000000000004</v>
      </c>
      <c r="I49" s="3">
        <f t="shared" si="8"/>
        <v>597.80000000000007</v>
      </c>
      <c r="J49" s="35"/>
      <c r="K49" s="13">
        <f t="shared" si="9"/>
        <v>222650</v>
      </c>
      <c r="L49" s="10">
        <f>(H49*K49)</f>
        <v>1090985</v>
      </c>
      <c r="M49" s="16">
        <v>0.04</v>
      </c>
      <c r="N49" s="3">
        <f t="shared" si="10"/>
        <v>1134624.3999999999</v>
      </c>
      <c r="P49" s="5"/>
      <c r="Q49" s="5"/>
      <c r="R49" s="23"/>
    </row>
    <row r="50" spans="1:18" ht="29.95" customHeight="1">
      <c r="D50" s="1"/>
      <c r="E50" s="36" t="s">
        <v>77</v>
      </c>
      <c r="F50" s="1" t="s">
        <v>59</v>
      </c>
      <c r="G50">
        <v>122</v>
      </c>
      <c r="H50" s="3">
        <v>18.5</v>
      </c>
      <c r="I50" s="3">
        <f t="shared" si="8"/>
        <v>2257</v>
      </c>
      <c r="K50" s="13">
        <f t="shared" ref="K50" si="11">($G50*J$4)</f>
        <v>222650</v>
      </c>
      <c r="L50" s="10">
        <f>(H50*K50)</f>
        <v>4119025</v>
      </c>
      <c r="M50" s="16">
        <v>0.04</v>
      </c>
      <c r="N50" s="3">
        <f t="shared" si="10"/>
        <v>4283786</v>
      </c>
      <c r="P50" s="5"/>
      <c r="Q50" s="5"/>
      <c r="R50" s="23"/>
    </row>
    <row r="51" spans="1:18" ht="29.95" customHeight="1">
      <c r="D51" s="1"/>
      <c r="E51" s="36" t="s">
        <v>78</v>
      </c>
      <c r="F51" s="1" t="s">
        <v>60</v>
      </c>
      <c r="J51" s="35"/>
      <c r="K51" s="13"/>
      <c r="L51" s="10"/>
      <c r="M51" s="16"/>
      <c r="P51" s="5"/>
      <c r="Q51" s="5"/>
      <c r="R51" s="23"/>
    </row>
    <row r="52" spans="1:18" ht="29.95" customHeight="1">
      <c r="D52" s="1"/>
      <c r="E52" s="36" t="s">
        <v>79</v>
      </c>
      <c r="F52" s="1" t="s">
        <v>61</v>
      </c>
      <c r="J52" s="35"/>
      <c r="K52" s="13"/>
      <c r="L52" s="10"/>
      <c r="M52" s="16"/>
      <c r="P52" s="5"/>
      <c r="Q52" s="5"/>
      <c r="R52" s="23"/>
    </row>
    <row r="53" spans="1:18" ht="29.95" customHeight="1">
      <c r="D53" s="1"/>
      <c r="E53" s="36" t="s">
        <v>80</v>
      </c>
      <c r="F53" s="1" t="s">
        <v>62</v>
      </c>
      <c r="J53" s="35"/>
      <c r="K53" s="13"/>
      <c r="L53" s="10"/>
      <c r="M53" s="16"/>
      <c r="P53" s="5"/>
      <c r="Q53" s="5"/>
      <c r="R53" s="23"/>
    </row>
    <row r="54" spans="1:18" ht="29.95" customHeight="1">
      <c r="D54" s="1"/>
      <c r="E54" s="36" t="s">
        <v>81</v>
      </c>
      <c r="F54" s="1" t="s">
        <v>63</v>
      </c>
      <c r="J54" s="35"/>
      <c r="K54" s="13"/>
      <c r="L54" s="10"/>
      <c r="M54" s="16"/>
      <c r="P54" s="5"/>
      <c r="Q54" s="5"/>
      <c r="R54" s="23"/>
    </row>
    <row r="55" spans="1:18" ht="29.95" customHeight="1">
      <c r="D55" s="1"/>
      <c r="E55" s="36" t="s">
        <v>82</v>
      </c>
      <c r="F55" s="1" t="s">
        <v>64</v>
      </c>
      <c r="J55" s="35"/>
      <c r="K55" s="13"/>
      <c r="L55" s="10"/>
      <c r="M55" s="16"/>
      <c r="P55" s="5"/>
      <c r="Q55" s="5"/>
      <c r="R55" s="23"/>
    </row>
    <row r="56" spans="1:18" ht="29.95" customHeight="1">
      <c r="D56" s="1"/>
      <c r="E56" s="36" t="s">
        <v>83</v>
      </c>
      <c r="F56" s="1" t="s">
        <v>65</v>
      </c>
      <c r="J56" s="35"/>
      <c r="K56" s="13"/>
      <c r="L56" s="10"/>
      <c r="M56" s="16"/>
      <c r="P56" s="5"/>
      <c r="Q56" s="5"/>
      <c r="R56" s="23"/>
    </row>
    <row r="57" spans="1:18" ht="29.95" customHeight="1">
      <c r="D57" s="1"/>
      <c r="E57" s="39" t="s">
        <v>233</v>
      </c>
      <c r="F57" s="1" t="s">
        <v>66</v>
      </c>
      <c r="J57" s="35"/>
      <c r="K57" s="13"/>
      <c r="L57" s="10"/>
      <c r="M57" s="16"/>
      <c r="P57" s="5"/>
      <c r="Q57" s="5"/>
      <c r="R57" s="23"/>
    </row>
    <row r="58" spans="1:18" ht="29.95" customHeight="1">
      <c r="D58" s="1"/>
      <c r="E58" s="39" t="s">
        <v>234</v>
      </c>
      <c r="F58" s="1" t="s">
        <v>67</v>
      </c>
      <c r="J58" s="35"/>
      <c r="K58" s="13"/>
      <c r="L58" s="10"/>
      <c r="M58" s="16"/>
      <c r="P58" s="5"/>
      <c r="Q58" s="5"/>
      <c r="R58" s="23"/>
    </row>
    <row r="59" spans="1:18" ht="29.95" customHeight="1">
      <c r="D59" s="1"/>
      <c r="E59" s="39" t="s">
        <v>235</v>
      </c>
      <c r="F59" s="1" t="s">
        <v>68</v>
      </c>
      <c r="J59" s="35"/>
      <c r="K59" s="13"/>
      <c r="L59" s="10"/>
      <c r="M59" s="16"/>
      <c r="P59" s="5"/>
      <c r="Q59" s="5"/>
      <c r="R59" s="23"/>
    </row>
    <row r="60" spans="1:18" ht="29.95" customHeight="1">
      <c r="D60" s="1"/>
      <c r="E60" s="39" t="s">
        <v>236</v>
      </c>
      <c r="F60" s="1" t="s">
        <v>69</v>
      </c>
      <c r="J60" s="35"/>
      <c r="K60" s="13"/>
      <c r="L60" s="10"/>
      <c r="M60" s="16"/>
      <c r="P60" s="5"/>
      <c r="Q60" s="5"/>
      <c r="R60" s="23"/>
    </row>
    <row r="61" spans="1:18" ht="29.95" customHeight="1">
      <c r="D61" s="1"/>
      <c r="E61" s="39" t="s">
        <v>237</v>
      </c>
      <c r="F61" s="1" t="s">
        <v>70</v>
      </c>
      <c r="J61" s="35"/>
      <c r="K61" s="13"/>
      <c r="L61" s="10"/>
      <c r="M61" s="16"/>
      <c r="P61" s="5"/>
      <c r="Q61" s="5"/>
      <c r="R61" s="23"/>
    </row>
    <row r="62" spans="1:18" ht="29.95" customHeight="1">
      <c r="D62" s="1"/>
      <c r="E62" s="39" t="s">
        <v>238</v>
      </c>
      <c r="F62" s="1" t="s">
        <v>71</v>
      </c>
      <c r="J62" s="35"/>
      <c r="K62" s="13"/>
      <c r="L62" s="10"/>
      <c r="M62" s="16"/>
      <c r="P62" s="5"/>
      <c r="Q62" s="5"/>
      <c r="R62" s="23"/>
    </row>
    <row r="63" spans="1:18" ht="29.95" customHeight="1">
      <c r="D63" s="1"/>
      <c r="E63" s="39" t="s">
        <v>239</v>
      </c>
      <c r="F63" s="1" t="s">
        <v>72</v>
      </c>
      <c r="J63" s="35"/>
      <c r="K63" s="13"/>
      <c r="L63" s="10"/>
      <c r="M63" s="16"/>
      <c r="P63" s="5"/>
      <c r="Q63" s="5"/>
      <c r="R63" s="23"/>
    </row>
    <row r="64" spans="1:18" s="5" customFormat="1" ht="42.05" customHeight="1">
      <c r="A64" s="5" t="s">
        <v>35</v>
      </c>
      <c r="E64" s="15"/>
      <c r="F64" s="15"/>
      <c r="H64" s="9"/>
      <c r="I64" s="9">
        <f>(I47+I48+I49+I50)</f>
        <v>7628.8</v>
      </c>
      <c r="J64" s="14"/>
      <c r="K64" s="14"/>
      <c r="L64" s="9">
        <f>(L47+L48+L49+L50)</f>
        <v>13922560</v>
      </c>
      <c r="N64" s="9">
        <f>(N47+N48+N49+N50)</f>
        <v>14479462.4</v>
      </c>
    </row>
    <row r="65" spans="1:18" ht="29.95" customHeight="1">
      <c r="A65" s="41" t="s">
        <v>52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</row>
    <row r="66" spans="1:18" ht="25.05" customHeight="1">
      <c r="A66" s="5" t="s">
        <v>26</v>
      </c>
      <c r="B66" s="5"/>
      <c r="D66" s="5" t="s">
        <v>33</v>
      </c>
      <c r="G66" s="5" t="s">
        <v>86</v>
      </c>
    </row>
    <row r="67" spans="1:18" ht="43.2">
      <c r="A67" s="2" t="s">
        <v>0</v>
      </c>
      <c r="B67" s="2" t="s">
        <v>51</v>
      </c>
      <c r="C67" s="2" t="s">
        <v>1</v>
      </c>
      <c r="D67" s="2" t="s">
        <v>10</v>
      </c>
      <c r="E67" s="2" t="s">
        <v>9</v>
      </c>
      <c r="F67" s="2" t="s">
        <v>11</v>
      </c>
      <c r="G67" s="2" t="s">
        <v>8</v>
      </c>
      <c r="H67" s="4" t="s">
        <v>7</v>
      </c>
      <c r="I67" s="4" t="s">
        <v>27</v>
      </c>
      <c r="J67" s="12" t="s">
        <v>6</v>
      </c>
      <c r="K67" s="12" t="s">
        <v>28</v>
      </c>
      <c r="L67" s="8" t="s">
        <v>29</v>
      </c>
      <c r="M67" s="6" t="s">
        <v>14</v>
      </c>
      <c r="N67" s="8" t="s">
        <v>30</v>
      </c>
    </row>
    <row r="68" spans="1:18" ht="29.95" customHeight="1">
      <c r="A68">
        <v>1</v>
      </c>
      <c r="B68">
        <v>1825</v>
      </c>
      <c r="C68" t="s">
        <v>3</v>
      </c>
      <c r="D68" s="1" t="s">
        <v>55</v>
      </c>
      <c r="E68" s="36" t="s">
        <v>74</v>
      </c>
      <c r="F68" s="1" t="s">
        <v>56</v>
      </c>
      <c r="G68">
        <v>4</v>
      </c>
      <c r="H68" s="3">
        <v>250</v>
      </c>
      <c r="I68" s="3">
        <f>(G68*H68)</f>
        <v>1000</v>
      </c>
      <c r="J68" s="13">
        <v>1825</v>
      </c>
      <c r="K68" s="13">
        <f>($G68*J$26)</f>
        <v>7300</v>
      </c>
      <c r="L68" s="10">
        <f>(H68*K68)</f>
        <v>1825000</v>
      </c>
      <c r="M68" s="16">
        <v>0.04</v>
      </c>
      <c r="N68" s="3">
        <f>(L68+(L68*4%))</f>
        <v>1898000</v>
      </c>
      <c r="P68" s="5"/>
      <c r="Q68" s="5"/>
      <c r="R68" s="23"/>
    </row>
    <row r="69" spans="1:18" ht="29.95" customHeight="1">
      <c r="D69" s="1"/>
      <c r="E69" s="36" t="s">
        <v>75</v>
      </c>
      <c r="F69" s="1" t="s">
        <v>57</v>
      </c>
      <c r="G69">
        <v>37</v>
      </c>
      <c r="H69" s="3">
        <v>102</v>
      </c>
      <c r="I69" s="3">
        <f t="shared" ref="I69:I71" si="12">(G69*H69)</f>
        <v>3774</v>
      </c>
      <c r="J69" s="35"/>
      <c r="K69" s="13">
        <f t="shared" ref="K69:K70" si="13">($G69*J$26)</f>
        <v>67525</v>
      </c>
      <c r="L69" s="10">
        <f>(H69*K69)</f>
        <v>6887550</v>
      </c>
      <c r="M69" s="16">
        <v>0.04</v>
      </c>
      <c r="N69" s="3">
        <f t="shared" ref="N69:N71" si="14">(L69+(L69*4%))</f>
        <v>7163052</v>
      </c>
      <c r="P69" s="5"/>
      <c r="Q69" s="5"/>
      <c r="R69" s="23"/>
    </row>
    <row r="70" spans="1:18" ht="29.95" customHeight="1">
      <c r="D70" s="1"/>
      <c r="E70" s="36" t="s">
        <v>76</v>
      </c>
      <c r="F70" s="1" t="s">
        <v>58</v>
      </c>
      <c r="G70">
        <v>122</v>
      </c>
      <c r="H70" s="3">
        <v>4.9000000000000004</v>
      </c>
      <c r="I70" s="3">
        <f t="shared" si="12"/>
        <v>597.80000000000007</v>
      </c>
      <c r="J70" s="35"/>
      <c r="K70" s="13">
        <f t="shared" si="13"/>
        <v>222650</v>
      </c>
      <c r="L70" s="10">
        <f>(H70*K70)</f>
        <v>1090985</v>
      </c>
      <c r="M70" s="16">
        <v>0.04</v>
      </c>
      <c r="N70" s="3">
        <f t="shared" si="14"/>
        <v>1134624.3999999999</v>
      </c>
      <c r="P70" s="5"/>
      <c r="Q70" s="5"/>
      <c r="R70" s="23"/>
    </row>
    <row r="71" spans="1:18" ht="29.95" customHeight="1">
      <c r="D71" s="1"/>
      <c r="E71" s="36" t="s">
        <v>77</v>
      </c>
      <c r="F71" s="1" t="s">
        <v>59</v>
      </c>
      <c r="G71">
        <v>122</v>
      </c>
      <c r="H71" s="3">
        <v>18.5</v>
      </c>
      <c r="I71" s="3">
        <f t="shared" si="12"/>
        <v>2257</v>
      </c>
      <c r="K71" s="13">
        <f t="shared" ref="K71" si="15">($G71*J$4)</f>
        <v>222650</v>
      </c>
      <c r="L71" s="10">
        <f>(H71*K71)</f>
        <v>4119025</v>
      </c>
      <c r="M71" s="16">
        <v>0.04</v>
      </c>
      <c r="N71" s="3">
        <f t="shared" si="14"/>
        <v>4283786</v>
      </c>
      <c r="P71" s="5"/>
      <c r="Q71" s="5"/>
      <c r="R71" s="23"/>
    </row>
    <row r="72" spans="1:18" ht="29.95" customHeight="1">
      <c r="D72" s="1"/>
      <c r="E72" s="36" t="s">
        <v>78</v>
      </c>
      <c r="F72" s="1" t="s">
        <v>60</v>
      </c>
      <c r="J72" s="35"/>
      <c r="K72" s="13"/>
      <c r="L72" s="10"/>
      <c r="M72" s="16"/>
      <c r="P72" s="5"/>
      <c r="Q72" s="5"/>
      <c r="R72" s="23"/>
    </row>
    <row r="73" spans="1:18" ht="29.95" customHeight="1">
      <c r="D73" s="1"/>
      <c r="E73" s="36" t="s">
        <v>79</v>
      </c>
      <c r="F73" s="1" t="s">
        <v>61</v>
      </c>
      <c r="J73" s="35"/>
      <c r="K73" s="13"/>
      <c r="L73" s="10"/>
      <c r="M73" s="16"/>
      <c r="P73" s="5"/>
      <c r="Q73" s="5"/>
      <c r="R73" s="23"/>
    </row>
    <row r="74" spans="1:18" ht="29.95" customHeight="1">
      <c r="D74" s="1"/>
      <c r="E74" s="36" t="s">
        <v>80</v>
      </c>
      <c r="F74" s="1" t="s">
        <v>62</v>
      </c>
      <c r="J74" s="35"/>
      <c r="K74" s="13"/>
      <c r="L74" s="10"/>
      <c r="M74" s="16"/>
      <c r="P74" s="5"/>
      <c r="Q74" s="5"/>
      <c r="R74" s="23"/>
    </row>
    <row r="75" spans="1:18" ht="29.95" customHeight="1">
      <c r="D75" s="1"/>
      <c r="E75" s="36" t="s">
        <v>81</v>
      </c>
      <c r="F75" s="1" t="s">
        <v>63</v>
      </c>
      <c r="J75" s="35"/>
      <c r="K75" s="13"/>
      <c r="L75" s="10"/>
      <c r="M75" s="16"/>
      <c r="P75" s="5"/>
      <c r="Q75" s="5"/>
      <c r="R75" s="23"/>
    </row>
    <row r="76" spans="1:18" ht="29.95" customHeight="1">
      <c r="D76" s="1"/>
      <c r="E76" s="36" t="s">
        <v>82</v>
      </c>
      <c r="F76" s="1" t="s">
        <v>64</v>
      </c>
      <c r="J76" s="35"/>
      <c r="K76" s="13"/>
      <c r="L76" s="10"/>
      <c r="M76" s="16"/>
      <c r="P76" s="5"/>
      <c r="Q76" s="5"/>
      <c r="R76" s="23"/>
    </row>
    <row r="77" spans="1:18" ht="29.95" customHeight="1">
      <c r="D77" s="1"/>
      <c r="E77" s="36" t="s">
        <v>83</v>
      </c>
      <c r="F77" s="1" t="s">
        <v>65</v>
      </c>
      <c r="J77" s="35"/>
      <c r="K77" s="13"/>
      <c r="L77" s="10"/>
      <c r="M77" s="16"/>
      <c r="P77" s="5"/>
      <c r="Q77" s="5"/>
      <c r="R77" s="23"/>
    </row>
    <row r="78" spans="1:18" ht="29.95" customHeight="1">
      <c r="D78" s="1"/>
      <c r="E78" s="39" t="s">
        <v>233</v>
      </c>
      <c r="F78" s="1" t="s">
        <v>66</v>
      </c>
      <c r="J78" s="35"/>
      <c r="K78" s="13"/>
      <c r="L78" s="10"/>
      <c r="M78" s="16"/>
      <c r="P78" s="5"/>
      <c r="Q78" s="5"/>
      <c r="R78" s="23"/>
    </row>
    <row r="79" spans="1:18" ht="29.95" customHeight="1">
      <c r="D79" s="1"/>
      <c r="E79" s="39" t="s">
        <v>234</v>
      </c>
      <c r="F79" s="1" t="s">
        <v>67</v>
      </c>
      <c r="J79" s="35"/>
      <c r="K79" s="13"/>
      <c r="L79" s="10"/>
      <c r="M79" s="16"/>
      <c r="P79" s="5"/>
      <c r="Q79" s="5"/>
      <c r="R79" s="23"/>
    </row>
    <row r="80" spans="1:18" ht="29.95" customHeight="1">
      <c r="D80" s="1"/>
      <c r="E80" s="39" t="s">
        <v>235</v>
      </c>
      <c r="F80" s="1" t="s">
        <v>68</v>
      </c>
      <c r="J80" s="35"/>
      <c r="K80" s="13"/>
      <c r="L80" s="10"/>
      <c r="M80" s="16"/>
      <c r="P80" s="5"/>
      <c r="Q80" s="5"/>
      <c r="R80" s="23"/>
    </row>
    <row r="81" spans="1:18" ht="29.95" customHeight="1">
      <c r="D81" s="1"/>
      <c r="E81" s="39" t="s">
        <v>236</v>
      </c>
      <c r="F81" s="1" t="s">
        <v>69</v>
      </c>
      <c r="J81" s="35"/>
      <c r="K81" s="13"/>
      <c r="L81" s="10"/>
      <c r="M81" s="16"/>
      <c r="P81" s="5"/>
      <c r="Q81" s="5"/>
      <c r="R81" s="23"/>
    </row>
    <row r="82" spans="1:18" ht="29.95" customHeight="1">
      <c r="D82" s="1"/>
      <c r="E82" s="39" t="s">
        <v>237</v>
      </c>
      <c r="F82" s="1" t="s">
        <v>70</v>
      </c>
      <c r="J82" s="35"/>
      <c r="K82" s="13"/>
      <c r="L82" s="10"/>
      <c r="M82" s="16"/>
      <c r="P82" s="5"/>
      <c r="Q82" s="5"/>
      <c r="R82" s="23"/>
    </row>
    <row r="83" spans="1:18" ht="29.95" customHeight="1">
      <c r="D83" s="1"/>
      <c r="E83" s="39" t="s">
        <v>238</v>
      </c>
      <c r="F83" s="1" t="s">
        <v>71</v>
      </c>
      <c r="J83" s="35"/>
      <c r="K83" s="13"/>
      <c r="L83" s="10"/>
      <c r="M83" s="16"/>
      <c r="P83" s="5"/>
      <c r="Q83" s="5"/>
      <c r="R83" s="23"/>
    </row>
    <row r="84" spans="1:18" ht="29.95" customHeight="1">
      <c r="D84" s="1"/>
      <c r="E84" s="39" t="s">
        <v>239</v>
      </c>
      <c r="F84" s="1" t="s">
        <v>72</v>
      </c>
      <c r="J84" s="35"/>
      <c r="K84" s="13"/>
      <c r="L84" s="10"/>
      <c r="M84" s="16"/>
      <c r="P84" s="5"/>
      <c r="Q84" s="5"/>
      <c r="R84" s="23"/>
    </row>
    <row r="85" spans="1:18" s="5" customFormat="1" ht="42.05" customHeight="1">
      <c r="A85" s="5" t="s">
        <v>35</v>
      </c>
      <c r="E85" s="15"/>
      <c r="F85" s="15"/>
      <c r="H85" s="9"/>
      <c r="I85" s="9">
        <f>(I68+I69+I70+I71)</f>
        <v>7628.8</v>
      </c>
      <c r="J85" s="14"/>
      <c r="K85" s="14"/>
      <c r="L85" s="9">
        <f>(L68+L69+L70+L71)</f>
        <v>13922560</v>
      </c>
      <c r="N85" s="9">
        <f>(N68+N69+N70+N71)</f>
        <v>14479462.4</v>
      </c>
    </row>
    <row r="86" spans="1:18">
      <c r="A86" s="43" t="s">
        <v>85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1:18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</row>
    <row r="88" spans="1:18">
      <c r="A88" s="33"/>
      <c r="B88" s="33"/>
      <c r="C88" s="33"/>
      <c r="D88" s="33"/>
      <c r="E88" s="33"/>
      <c r="F88" s="33"/>
      <c r="G88" s="33"/>
      <c r="H88" s="33"/>
      <c r="I88" s="33"/>
      <c r="J88" s="35"/>
      <c r="K88" s="33"/>
      <c r="L88" s="33"/>
      <c r="M88" s="33"/>
      <c r="N88" s="33"/>
    </row>
    <row r="89" spans="1:18" s="17" customFormat="1" ht="25.05" customHeight="1">
      <c r="A89" s="17" t="s">
        <v>36</v>
      </c>
      <c r="H89" s="18"/>
      <c r="I89" s="18">
        <f>(I22*1)</f>
        <v>12748.8</v>
      </c>
      <c r="J89" s="19"/>
      <c r="K89" s="19"/>
      <c r="L89" s="18"/>
      <c r="N89" s="18"/>
    </row>
    <row r="90" spans="1:18" s="17" customFormat="1" ht="25.05" customHeight="1">
      <c r="A90" s="17" t="s">
        <v>37</v>
      </c>
      <c r="H90" s="18"/>
      <c r="I90" s="18">
        <f>(I43+I64+I85)</f>
        <v>22886.400000000001</v>
      </c>
      <c r="J90" s="19"/>
      <c r="K90" s="19"/>
      <c r="L90" s="18"/>
      <c r="N90" s="18"/>
    </row>
    <row r="91" spans="1:18" s="17" customFormat="1" ht="25.05" customHeight="1">
      <c r="A91" s="17" t="s">
        <v>38</v>
      </c>
      <c r="H91" s="18"/>
      <c r="I91" s="18">
        <f>(I89+I90)</f>
        <v>35635.199999999997</v>
      </c>
      <c r="J91" s="19"/>
      <c r="K91" s="19"/>
      <c r="L91" s="18"/>
      <c r="N91" s="18"/>
    </row>
    <row r="94" spans="1:18" s="20" customFormat="1" ht="25.05" customHeight="1">
      <c r="A94" s="20" t="s">
        <v>39</v>
      </c>
      <c r="H94" s="21"/>
      <c r="I94" s="21"/>
      <c r="J94" s="22"/>
      <c r="K94" s="22"/>
      <c r="L94" s="31">
        <f>(L22*1)</f>
        <v>23266560</v>
      </c>
      <c r="N94" s="21">
        <f>(N22*1)</f>
        <v>24197222.399999999</v>
      </c>
    </row>
    <row r="95" spans="1:18" s="20" customFormat="1" ht="25.05" customHeight="1">
      <c r="A95" s="20" t="s">
        <v>40</v>
      </c>
      <c r="H95" s="21"/>
      <c r="I95" s="21"/>
      <c r="J95" s="22"/>
      <c r="K95" s="22"/>
      <c r="L95" s="31">
        <f>(L43+L64+L85)</f>
        <v>41767680</v>
      </c>
      <c r="N95" s="21">
        <f>(N43+N64+N85)</f>
        <v>43438387.200000003</v>
      </c>
      <c r="O95" s="21"/>
    </row>
    <row r="96" spans="1:18" s="20" customFormat="1" ht="25.05" customHeight="1">
      <c r="A96" s="20" t="s">
        <v>41</v>
      </c>
      <c r="H96" s="21"/>
      <c r="I96" s="21"/>
      <c r="J96" s="22"/>
      <c r="K96" s="22"/>
      <c r="L96" s="31">
        <f>(L94+L95)</f>
        <v>65034240</v>
      </c>
      <c r="N96" s="21">
        <f>(N94+N95)</f>
        <v>67635609.599999994</v>
      </c>
    </row>
    <row r="97" spans="1:16" ht="14.4" customHeight="1">
      <c r="L97" s="30"/>
    </row>
    <row r="98" spans="1:16" ht="14.4" customHeight="1">
      <c r="A98" s="20" t="s">
        <v>31</v>
      </c>
      <c r="L98" s="32">
        <f>(L96:L96)</f>
        <v>65034240</v>
      </c>
      <c r="N98" s="9">
        <f>(N96:N96)</f>
        <v>67635609.599999994</v>
      </c>
    </row>
    <row r="100" spans="1:16">
      <c r="H100" s="24"/>
      <c r="J100" s="25"/>
      <c r="K100" s="25"/>
      <c r="L100" s="24"/>
      <c r="M100" s="26"/>
      <c r="N100" s="24"/>
    </row>
    <row r="101" spans="1:16">
      <c r="H101" s="24"/>
      <c r="J101" s="25" t="s">
        <v>44</v>
      </c>
      <c r="K101" s="25"/>
      <c r="L101" s="24"/>
      <c r="M101" s="26"/>
      <c r="N101" s="24"/>
    </row>
    <row r="102" spans="1:16">
      <c r="H102" s="24"/>
      <c r="J102" s="25" t="s">
        <v>43</v>
      </c>
      <c r="K102" s="25"/>
      <c r="L102" s="24"/>
      <c r="M102" s="26"/>
      <c r="N102" s="24"/>
    </row>
    <row r="103" spans="1:16">
      <c r="J103" s="11" t="s">
        <v>42</v>
      </c>
    </row>
    <row r="107" spans="1:16">
      <c r="O107" s="3"/>
    </row>
    <row r="108" spans="1:16">
      <c r="O108" s="3"/>
    </row>
    <row r="109" spans="1:16">
      <c r="O109" s="3"/>
    </row>
    <row r="111" spans="1:16">
      <c r="P111" s="3"/>
    </row>
    <row r="115" spans="8:16">
      <c r="P115" s="3"/>
    </row>
    <row r="117" spans="8:16">
      <c r="H117" s="24"/>
      <c r="J117" s="25"/>
      <c r="K117" s="25"/>
      <c r="L117" s="24"/>
      <c r="M117" s="26"/>
      <c r="N117" s="24"/>
    </row>
    <row r="144" spans="1:2">
      <c r="A144">
        <v>44</v>
      </c>
      <c r="B144" t="s">
        <v>47</v>
      </c>
    </row>
    <row r="145" spans="1:2">
      <c r="A145">
        <v>45</v>
      </c>
      <c r="B145" t="s">
        <v>48</v>
      </c>
    </row>
    <row r="146" spans="1:2">
      <c r="A146">
        <v>46</v>
      </c>
      <c r="B146" t="s">
        <v>46</v>
      </c>
    </row>
    <row r="147" spans="1:2">
      <c r="A147">
        <v>47</v>
      </c>
      <c r="B147" t="s">
        <v>50</v>
      </c>
    </row>
    <row r="148" spans="1:2">
      <c r="A148">
        <v>48</v>
      </c>
      <c r="B148" t="s">
        <v>46</v>
      </c>
    </row>
    <row r="149" spans="1:2">
      <c r="A149">
        <v>49</v>
      </c>
      <c r="B149" t="s">
        <v>45</v>
      </c>
    </row>
    <row r="150" spans="1:2">
      <c r="A150">
        <v>50</v>
      </c>
      <c r="B150" t="s">
        <v>47</v>
      </c>
    </row>
    <row r="151" spans="1:2">
      <c r="A151">
        <v>51</v>
      </c>
      <c r="B151" t="s">
        <v>49</v>
      </c>
    </row>
  </sheetData>
  <mergeCells count="6">
    <mergeCell ref="A87:N87"/>
    <mergeCell ref="A1:L1"/>
    <mergeCell ref="A23:L23"/>
    <mergeCell ref="A44:L44"/>
    <mergeCell ref="A65:L65"/>
    <mergeCell ref="A86:N86"/>
  </mergeCells>
  <printOptions horizontalCentered="1"/>
  <pageMargins left="0.31496062992125984" right="0.31496062992125984" top="0.51181102362204722" bottom="0.19685039370078741" header="0.31496062992125984" footer="0"/>
  <pageSetup paperSize="9" scale="58" orientation="landscape" r:id="rId1"/>
  <rowBreaks count="3" manualBreakCount="3">
    <brk id="22" max="16" man="1"/>
    <brk id="43" max="16" man="1"/>
    <brk id="64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B42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182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2</v>
      </c>
      <c r="D4" s="1" t="s">
        <v>180</v>
      </c>
      <c r="E4" s="36" t="s">
        <v>185</v>
      </c>
      <c r="F4" s="1" t="s">
        <v>184</v>
      </c>
      <c r="G4">
        <v>1</v>
      </c>
      <c r="H4" s="3">
        <v>0</v>
      </c>
      <c r="I4" s="3">
        <f>(G4*H4)</f>
        <v>0</v>
      </c>
      <c r="J4" s="13">
        <v>849</v>
      </c>
      <c r="K4" s="13">
        <f>($G4*J$4)</f>
        <v>849</v>
      </c>
      <c r="L4" s="10">
        <f>(H4*K4)</f>
        <v>0</v>
      </c>
      <c r="M4" s="16">
        <v>0.04</v>
      </c>
      <c r="N4" s="3">
        <f>(L4+(L4*4%))</f>
        <v>0</v>
      </c>
      <c r="P4" s="38"/>
      <c r="Q4" s="38"/>
      <c r="R4" s="29"/>
    </row>
    <row r="5" spans="1:28" ht="42.05" customHeight="1">
      <c r="A5" s="7"/>
      <c r="B5" s="7"/>
      <c r="C5" t="s">
        <v>3</v>
      </c>
      <c r="D5" s="1" t="s">
        <v>55</v>
      </c>
      <c r="E5" s="36" t="s">
        <v>74</v>
      </c>
      <c r="F5" s="1" t="s">
        <v>186</v>
      </c>
      <c r="G5">
        <v>4</v>
      </c>
      <c r="H5" s="3">
        <v>517</v>
      </c>
      <c r="I5" s="3">
        <f t="shared" ref="I5" si="0">(G5*H5)</f>
        <v>2068</v>
      </c>
      <c r="J5" s="13"/>
      <c r="K5" s="13">
        <f t="shared" ref="K5:K6" si="1">($G5*J$4)</f>
        <v>3396</v>
      </c>
      <c r="L5" s="10">
        <f t="shared" ref="L5" si="2">(H5*K5)</f>
        <v>1755732</v>
      </c>
      <c r="M5" s="16">
        <v>0.04</v>
      </c>
      <c r="N5" s="3">
        <f t="shared" ref="N5:N6" si="3">(L5+(L5*4%))</f>
        <v>1825961.28</v>
      </c>
      <c r="P5" s="38"/>
      <c r="Q5" s="38"/>
      <c r="R5" s="29"/>
    </row>
    <row r="6" spans="1:28" ht="42.05" customHeight="1">
      <c r="E6" s="36" t="s">
        <v>188</v>
      </c>
      <c r="F6" s="1" t="s">
        <v>187</v>
      </c>
      <c r="G6">
        <v>12</v>
      </c>
      <c r="H6" s="3">
        <v>369</v>
      </c>
      <c r="I6" s="3">
        <f>(G6*H6)</f>
        <v>4428</v>
      </c>
      <c r="K6" s="13">
        <f t="shared" si="1"/>
        <v>10188</v>
      </c>
      <c r="L6" s="10">
        <f>(H6*K6)</f>
        <v>3759372</v>
      </c>
      <c r="M6" s="16">
        <v>0.04</v>
      </c>
      <c r="N6" s="3">
        <f t="shared" si="3"/>
        <v>3909746.88</v>
      </c>
    </row>
    <row r="7" spans="1:28" ht="42.05" customHeight="1">
      <c r="A7" s="5" t="s">
        <v>34</v>
      </c>
      <c r="E7" s="1"/>
      <c r="F7" s="1"/>
      <c r="I7" s="9">
        <f>(I4+I5+I6)</f>
        <v>6496</v>
      </c>
      <c r="J7" s="14"/>
      <c r="K7" s="14"/>
      <c r="L7" s="9">
        <f>(L4+L5+L6)</f>
        <v>5515104</v>
      </c>
      <c r="M7" s="16"/>
      <c r="N7" s="9">
        <f>(N4+N5+N6)</f>
        <v>5735708.1600000001</v>
      </c>
      <c r="T7" s="26"/>
      <c r="U7" s="28"/>
      <c r="V7" s="27"/>
      <c r="W7" s="28"/>
      <c r="X7" s="27"/>
      <c r="Y7" s="28"/>
      <c r="Z7" s="27"/>
      <c r="AA7" s="28"/>
      <c r="AB7" s="27"/>
    </row>
    <row r="8" spans="1:28" ht="29.95" customHeight="1">
      <c r="A8" s="41" t="s">
        <v>160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28" ht="25.05" customHeight="1">
      <c r="A9" s="5" t="s">
        <v>5</v>
      </c>
      <c r="B9" s="5"/>
      <c r="D9" s="5" t="s">
        <v>33</v>
      </c>
      <c r="G9" s="5" t="s">
        <v>182</v>
      </c>
    </row>
    <row r="10" spans="1:28" ht="42.05" customHeight="1">
      <c r="A10" s="2" t="s">
        <v>0</v>
      </c>
      <c r="B10" s="2" t="s">
        <v>51</v>
      </c>
      <c r="C10" s="2" t="s">
        <v>1</v>
      </c>
      <c r="D10" s="2" t="s">
        <v>10</v>
      </c>
      <c r="E10" s="2" t="s">
        <v>9</v>
      </c>
      <c r="F10" s="2" t="s">
        <v>11</v>
      </c>
      <c r="G10" s="2" t="s">
        <v>8</v>
      </c>
      <c r="H10" s="4" t="s">
        <v>7</v>
      </c>
      <c r="I10" s="4" t="s">
        <v>19</v>
      </c>
      <c r="J10" s="12" t="s">
        <v>6</v>
      </c>
      <c r="K10" s="12" t="s">
        <v>20</v>
      </c>
      <c r="L10" s="8" t="s">
        <v>21</v>
      </c>
      <c r="M10" s="6" t="s">
        <v>14</v>
      </c>
      <c r="N10" s="8" t="s">
        <v>22</v>
      </c>
    </row>
    <row r="11" spans="1:28" ht="42.05" customHeight="1">
      <c r="A11" s="7">
        <v>4</v>
      </c>
      <c r="B11" s="7">
        <v>849</v>
      </c>
      <c r="C11" t="s">
        <v>3</v>
      </c>
      <c r="D11" s="1" t="s">
        <v>55</v>
      </c>
      <c r="E11" s="36" t="s">
        <v>74</v>
      </c>
      <c r="F11" s="1" t="s">
        <v>186</v>
      </c>
      <c r="G11">
        <v>4</v>
      </c>
      <c r="H11" s="3">
        <v>517</v>
      </c>
      <c r="I11" s="3">
        <f t="shared" ref="I11" si="4">(G11*H11)</f>
        <v>2068</v>
      </c>
      <c r="J11" s="13">
        <v>849</v>
      </c>
      <c r="K11" s="13">
        <f t="shared" ref="K11:K12" si="5">($G11*J$4)</f>
        <v>3396</v>
      </c>
      <c r="L11" s="10">
        <f t="shared" ref="L11" si="6">(H11*K11)</f>
        <v>1755732</v>
      </c>
      <c r="M11" s="16">
        <v>0.04</v>
      </c>
      <c r="N11" s="3">
        <f t="shared" ref="N11:N12" si="7">(L11+(L11*4%))</f>
        <v>1825961.28</v>
      </c>
      <c r="P11" s="38"/>
      <c r="Q11" s="38"/>
      <c r="R11" s="29"/>
    </row>
    <row r="12" spans="1:28" ht="42.05" customHeight="1">
      <c r="A12" s="7"/>
      <c r="B12" s="7"/>
      <c r="D12" s="1"/>
      <c r="E12" s="36" t="s">
        <v>188</v>
      </c>
      <c r="F12" s="1" t="s">
        <v>187</v>
      </c>
      <c r="G12">
        <v>12</v>
      </c>
      <c r="H12" s="3">
        <v>369</v>
      </c>
      <c r="I12" s="3">
        <f>(G12*H12)</f>
        <v>4428</v>
      </c>
      <c r="K12" s="13">
        <f t="shared" si="5"/>
        <v>10188</v>
      </c>
      <c r="L12" s="10">
        <f>(H12*K12)</f>
        <v>3759372</v>
      </c>
      <c r="M12" s="16">
        <v>0.04</v>
      </c>
      <c r="N12" s="3">
        <f t="shared" si="7"/>
        <v>3909746.88</v>
      </c>
      <c r="P12" s="38"/>
      <c r="Q12" s="38"/>
      <c r="R12" s="29"/>
    </row>
    <row r="13" spans="1:28" s="5" customFormat="1" ht="42.05" customHeight="1">
      <c r="A13" s="5" t="s">
        <v>35</v>
      </c>
      <c r="E13" s="15"/>
      <c r="F13" s="15"/>
      <c r="H13" s="9"/>
      <c r="I13" s="9">
        <f>(I11+I12)</f>
        <v>6496</v>
      </c>
      <c r="J13" s="14"/>
      <c r="K13" s="14"/>
      <c r="L13" s="9">
        <f>(L11+L12)</f>
        <v>5515104</v>
      </c>
      <c r="N13" s="9">
        <f>(N11+N12)</f>
        <v>5735708.1600000001</v>
      </c>
    </row>
    <row r="14" spans="1:28" ht="29.95" customHeight="1">
      <c r="A14" s="41" t="s">
        <v>160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8" ht="25.05" customHeight="1">
      <c r="A15" s="5" t="s">
        <v>17</v>
      </c>
      <c r="B15" s="5"/>
      <c r="D15" s="5" t="s">
        <v>33</v>
      </c>
      <c r="G15" s="5" t="s">
        <v>182</v>
      </c>
    </row>
    <row r="16" spans="1:28" ht="43.2">
      <c r="A16" s="2" t="s">
        <v>0</v>
      </c>
      <c r="B16" s="2" t="s">
        <v>51</v>
      </c>
      <c r="C16" s="2" t="s">
        <v>1</v>
      </c>
      <c r="D16" s="2" t="s">
        <v>10</v>
      </c>
      <c r="E16" s="2" t="s">
        <v>9</v>
      </c>
      <c r="F16" s="2" t="s">
        <v>11</v>
      </c>
      <c r="G16" s="2" t="s">
        <v>8</v>
      </c>
      <c r="H16" s="4" t="s">
        <v>7</v>
      </c>
      <c r="I16" s="4" t="s">
        <v>18</v>
      </c>
      <c r="J16" s="12" t="s">
        <v>6</v>
      </c>
      <c r="K16" s="12" t="s">
        <v>23</v>
      </c>
      <c r="L16" s="8" t="s">
        <v>24</v>
      </c>
      <c r="M16" s="6" t="s">
        <v>14</v>
      </c>
      <c r="N16" s="8" t="s">
        <v>25</v>
      </c>
    </row>
    <row r="17" spans="1:18" ht="42.05" customHeight="1">
      <c r="A17" s="7">
        <v>4</v>
      </c>
      <c r="B17" s="7">
        <v>849</v>
      </c>
      <c r="C17" t="s">
        <v>3</v>
      </c>
      <c r="D17" s="1" t="s">
        <v>55</v>
      </c>
      <c r="E17" s="36" t="s">
        <v>74</v>
      </c>
      <c r="F17" s="1" t="s">
        <v>186</v>
      </c>
      <c r="G17">
        <v>4</v>
      </c>
      <c r="H17" s="3">
        <v>517</v>
      </c>
      <c r="I17" s="3">
        <f t="shared" ref="I17" si="8">(G17*H17)</f>
        <v>2068</v>
      </c>
      <c r="J17" s="13">
        <v>849</v>
      </c>
      <c r="K17" s="13">
        <f t="shared" ref="K17:K18" si="9">($G17*J$4)</f>
        <v>3396</v>
      </c>
      <c r="L17" s="10">
        <f t="shared" ref="L17" si="10">(H17*K17)</f>
        <v>1755732</v>
      </c>
      <c r="M17" s="16">
        <v>0.04</v>
      </c>
      <c r="N17" s="3">
        <f t="shared" ref="N17:N18" si="11">(L17+(L17*4%))</f>
        <v>1825961.28</v>
      </c>
      <c r="P17" s="38"/>
      <c r="Q17" s="38"/>
      <c r="R17" s="29"/>
    </row>
    <row r="18" spans="1:18" ht="42.05" customHeight="1">
      <c r="E18" s="36" t="s">
        <v>188</v>
      </c>
      <c r="F18" s="1" t="s">
        <v>187</v>
      </c>
      <c r="G18">
        <v>12</v>
      </c>
      <c r="H18" s="3">
        <v>369</v>
      </c>
      <c r="I18" s="3">
        <f>(G18*H18)</f>
        <v>4428</v>
      </c>
      <c r="K18" s="13">
        <f t="shared" si="9"/>
        <v>10188</v>
      </c>
      <c r="L18" s="10">
        <f>(H18*K18)</f>
        <v>3759372</v>
      </c>
      <c r="M18" s="16">
        <v>0.04</v>
      </c>
      <c r="N18" s="3">
        <f t="shared" si="11"/>
        <v>3909746.88</v>
      </c>
    </row>
    <row r="19" spans="1:18" s="5" customFormat="1" ht="42.05" customHeight="1">
      <c r="A19" s="5" t="s">
        <v>35</v>
      </c>
      <c r="E19" s="15"/>
      <c r="F19" s="15"/>
      <c r="H19" s="9"/>
      <c r="I19" s="9">
        <f>(I17+I18)</f>
        <v>6496</v>
      </c>
      <c r="J19" s="14"/>
      <c r="K19" s="14"/>
      <c r="L19" s="9">
        <f>(L17+L18)</f>
        <v>5515104</v>
      </c>
      <c r="N19" s="9">
        <f>(N17+N18)</f>
        <v>5735708.1600000001</v>
      </c>
    </row>
    <row r="20" spans="1:18">
      <c r="A20" s="41" t="s">
        <v>160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8" ht="25.05" customHeight="1">
      <c r="A21" s="5" t="s">
        <v>26</v>
      </c>
      <c r="B21" s="5"/>
      <c r="D21" s="5" t="s">
        <v>33</v>
      </c>
      <c r="G21" s="5" t="s">
        <v>182</v>
      </c>
    </row>
    <row r="22" spans="1:18" ht="43.2">
      <c r="A22" s="2" t="s">
        <v>0</v>
      </c>
      <c r="B22" s="2" t="s">
        <v>51</v>
      </c>
      <c r="C22" s="2" t="s">
        <v>1</v>
      </c>
      <c r="D22" s="2" t="s">
        <v>10</v>
      </c>
      <c r="E22" s="2" t="s">
        <v>9</v>
      </c>
      <c r="F22" s="2" t="s">
        <v>11</v>
      </c>
      <c r="G22" s="2" t="s">
        <v>8</v>
      </c>
      <c r="H22" s="4" t="s">
        <v>7</v>
      </c>
      <c r="I22" s="4" t="s">
        <v>27</v>
      </c>
      <c r="J22" s="12" t="s">
        <v>6</v>
      </c>
      <c r="K22" s="12" t="s">
        <v>28</v>
      </c>
      <c r="L22" s="8" t="s">
        <v>29</v>
      </c>
      <c r="M22" s="6" t="s">
        <v>14</v>
      </c>
      <c r="N22" s="8" t="s">
        <v>30</v>
      </c>
    </row>
    <row r="23" spans="1:18" ht="42.05" customHeight="1">
      <c r="A23" s="7">
        <v>4</v>
      </c>
      <c r="B23" s="7">
        <v>849</v>
      </c>
      <c r="C23" t="s">
        <v>3</v>
      </c>
      <c r="D23" s="1" t="s">
        <v>55</v>
      </c>
      <c r="E23" s="36" t="s">
        <v>74</v>
      </c>
      <c r="F23" s="1" t="s">
        <v>186</v>
      </c>
      <c r="G23">
        <v>4</v>
      </c>
      <c r="H23" s="3">
        <v>517</v>
      </c>
      <c r="I23" s="3">
        <f t="shared" ref="I23" si="12">(G23*H23)</f>
        <v>2068</v>
      </c>
      <c r="J23" s="13">
        <v>849</v>
      </c>
      <c r="K23" s="13">
        <f t="shared" ref="K23:K24" si="13">($G23*J$4)</f>
        <v>3396</v>
      </c>
      <c r="L23" s="10">
        <f t="shared" ref="L23" si="14">(H23*K23)</f>
        <v>1755732</v>
      </c>
      <c r="M23" s="16">
        <v>0.04</v>
      </c>
      <c r="N23" s="3">
        <f t="shared" ref="N23:N24" si="15">(L23+(L23*4%))</f>
        <v>1825961.28</v>
      </c>
      <c r="P23" s="38"/>
      <c r="Q23" s="38"/>
      <c r="R23" s="29"/>
    </row>
    <row r="24" spans="1:18" ht="42.05" customHeight="1">
      <c r="E24" s="36" t="s">
        <v>188</v>
      </c>
      <c r="F24" s="1" t="s">
        <v>187</v>
      </c>
      <c r="G24">
        <v>12</v>
      </c>
      <c r="H24" s="3">
        <v>369</v>
      </c>
      <c r="I24" s="3">
        <f>(G24*H24)</f>
        <v>4428</v>
      </c>
      <c r="K24" s="13">
        <f t="shared" si="13"/>
        <v>10188</v>
      </c>
      <c r="L24" s="10">
        <f>(H24*K24)</f>
        <v>3759372</v>
      </c>
      <c r="M24" s="16">
        <v>0.04</v>
      </c>
      <c r="N24" s="3">
        <f t="shared" si="15"/>
        <v>3909746.88</v>
      </c>
    </row>
    <row r="25" spans="1:18" s="5" customFormat="1" ht="42.05" customHeight="1">
      <c r="A25" s="5" t="s">
        <v>35</v>
      </c>
      <c r="E25" s="15"/>
      <c r="F25" s="15"/>
      <c r="H25" s="9"/>
      <c r="I25" s="9">
        <f>(I23+I24)</f>
        <v>6496</v>
      </c>
      <c r="J25" s="14"/>
      <c r="K25" s="14"/>
      <c r="L25" s="9">
        <f>(L23+L24)</f>
        <v>5515104</v>
      </c>
      <c r="N25" s="9">
        <f>(N23+N24)</f>
        <v>5735708.1600000001</v>
      </c>
    </row>
    <row r="26" spans="1:18">
      <c r="A26" s="43" t="s">
        <v>183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8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8">
      <c r="A28" s="38"/>
      <c r="B28" s="38"/>
      <c r="C28" s="38"/>
      <c r="D28" s="38"/>
      <c r="E28" s="38"/>
      <c r="F28" s="38"/>
      <c r="G28" s="38"/>
      <c r="H28" s="38"/>
      <c r="I28" s="38"/>
      <c r="J28" s="35"/>
      <c r="K28" s="38"/>
      <c r="L28" s="38"/>
      <c r="M28" s="38"/>
      <c r="N28" s="38"/>
    </row>
    <row r="29" spans="1:18" s="17" customFormat="1" ht="20.05" customHeight="1">
      <c r="A29" s="17" t="s">
        <v>36</v>
      </c>
      <c r="H29" s="18"/>
      <c r="I29" s="18">
        <f>(I7*1)</f>
        <v>6496</v>
      </c>
      <c r="J29" s="19"/>
      <c r="K29" s="19"/>
      <c r="L29" s="18"/>
      <c r="N29" s="18"/>
    </row>
    <row r="30" spans="1:18" s="17" customFormat="1" ht="20.05" customHeight="1">
      <c r="A30" s="17" t="s">
        <v>37</v>
      </c>
      <c r="H30" s="18"/>
      <c r="I30" s="18">
        <f>(I13+I19+I25)</f>
        <v>19488</v>
      </c>
      <c r="J30" s="19"/>
      <c r="K30" s="19"/>
      <c r="L30" s="18"/>
      <c r="N30" s="18"/>
    </row>
    <row r="31" spans="1:18" s="17" customFormat="1" ht="20.05" customHeight="1">
      <c r="A31" s="17" t="s">
        <v>38</v>
      </c>
      <c r="H31" s="18"/>
      <c r="I31" s="18">
        <f>(I29+I30)</f>
        <v>25984</v>
      </c>
      <c r="J31" s="19"/>
      <c r="K31" s="19"/>
      <c r="L31" s="18"/>
      <c r="N31" s="18"/>
    </row>
    <row r="34" spans="1:15" s="20" customFormat="1" ht="20.05" customHeight="1">
      <c r="A34" s="20" t="s">
        <v>39</v>
      </c>
      <c r="H34" s="21"/>
      <c r="I34" s="21"/>
      <c r="J34" s="22"/>
      <c r="K34" s="22"/>
      <c r="L34" s="31">
        <f>(L7*1)</f>
        <v>5515104</v>
      </c>
      <c r="N34" s="21">
        <f>(N7*1)</f>
        <v>5735708.1600000001</v>
      </c>
    </row>
    <row r="35" spans="1:15" s="20" customFormat="1" ht="20.05" customHeight="1">
      <c r="A35" s="20" t="s">
        <v>40</v>
      </c>
      <c r="H35" s="21"/>
      <c r="I35" s="21"/>
      <c r="J35" s="22"/>
      <c r="K35" s="22"/>
      <c r="L35" s="31">
        <f>(L13+L19+L25)</f>
        <v>16545312</v>
      </c>
      <c r="N35" s="21">
        <f>(N13+N19+N25)</f>
        <v>17207124.48</v>
      </c>
      <c r="O35" s="21"/>
    </row>
    <row r="36" spans="1:15" s="20" customFormat="1" ht="20.05" customHeight="1">
      <c r="A36" s="20" t="s">
        <v>41</v>
      </c>
      <c r="H36" s="21"/>
      <c r="I36" s="21"/>
      <c r="J36" s="22"/>
      <c r="K36" s="22"/>
      <c r="L36" s="31">
        <f>(L34+L35)</f>
        <v>22060416</v>
      </c>
      <c r="N36" s="21">
        <f>(N34+N35)</f>
        <v>22942832.640000001</v>
      </c>
    </row>
    <row r="37" spans="1:15">
      <c r="L37" s="30"/>
    </row>
    <row r="38" spans="1:15">
      <c r="A38" s="20" t="s">
        <v>31</v>
      </c>
      <c r="L38" s="32">
        <f>(L36:L36)</f>
        <v>22060416</v>
      </c>
      <c r="N38" s="9">
        <f>(N36:N36)</f>
        <v>22942832.640000001</v>
      </c>
    </row>
    <row r="40" spans="1:15">
      <c r="H40" s="24"/>
      <c r="J40" s="25"/>
      <c r="K40" s="25"/>
      <c r="L40" s="24"/>
      <c r="M40" s="26"/>
      <c r="N40" s="24"/>
    </row>
    <row r="41" spans="1:15">
      <c r="H41" s="24"/>
      <c r="J41" s="25"/>
      <c r="K41" s="25"/>
      <c r="L41" s="24"/>
      <c r="M41" s="26"/>
      <c r="N41" s="24"/>
    </row>
    <row r="42" spans="1:15">
      <c r="H42" s="24"/>
      <c r="J42" s="25"/>
      <c r="K42" s="25"/>
      <c r="L42" s="24"/>
      <c r="M42" s="26"/>
      <c r="N42" s="24"/>
    </row>
  </sheetData>
  <mergeCells count="6">
    <mergeCell ref="A27:N27"/>
    <mergeCell ref="A1:L1"/>
    <mergeCell ref="A8:L8"/>
    <mergeCell ref="A14:L14"/>
    <mergeCell ref="A20:L20"/>
    <mergeCell ref="A26:N26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3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B53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189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191</v>
      </c>
      <c r="D4" s="1" t="s">
        <v>197</v>
      </c>
      <c r="E4" s="39" t="s">
        <v>277</v>
      </c>
      <c r="F4" s="1" t="s">
        <v>192</v>
      </c>
      <c r="G4">
        <v>1</v>
      </c>
      <c r="H4" s="3">
        <v>400</v>
      </c>
      <c r="I4" s="3">
        <f>(G4*H4)</f>
        <v>400</v>
      </c>
      <c r="J4" s="13">
        <v>849</v>
      </c>
      <c r="K4" s="13">
        <f>($G4*J$4)</f>
        <v>849</v>
      </c>
      <c r="L4" s="10">
        <f>(H4*K4)</f>
        <v>339600</v>
      </c>
      <c r="M4" s="16">
        <v>0.04</v>
      </c>
      <c r="N4" s="3">
        <f>(L4+(L4*4%))</f>
        <v>353184</v>
      </c>
      <c r="P4" s="38"/>
      <c r="Q4" s="38"/>
      <c r="R4" s="29"/>
    </row>
    <row r="5" spans="1:28" ht="42.05" customHeight="1">
      <c r="A5" s="7"/>
      <c r="B5" s="7"/>
      <c r="D5" s="1"/>
      <c r="E5" s="39" t="s">
        <v>278</v>
      </c>
      <c r="F5" s="1" t="s">
        <v>193</v>
      </c>
      <c r="G5">
        <v>26</v>
      </c>
      <c r="H5" s="3">
        <v>95</v>
      </c>
      <c r="I5" s="3">
        <f t="shared" ref="I5:I6" si="0">(G5*H5)</f>
        <v>2470</v>
      </c>
      <c r="J5" s="13"/>
      <c r="K5" s="13">
        <f t="shared" ref="K5:K8" si="1">($G5*J$4)</f>
        <v>22074</v>
      </c>
      <c r="L5" s="10">
        <f t="shared" ref="L5:L6" si="2">(H5*K5)</f>
        <v>2097030</v>
      </c>
      <c r="M5" s="16">
        <v>0.04</v>
      </c>
      <c r="N5" s="3">
        <f t="shared" ref="N5:N8" si="3">(L5+(L5*4%))</f>
        <v>2180911.2000000002</v>
      </c>
      <c r="P5" s="38"/>
      <c r="Q5" s="38"/>
      <c r="R5" s="29"/>
    </row>
    <row r="6" spans="1:28" ht="42.05" customHeight="1">
      <c r="A6" s="7"/>
      <c r="B6" s="7"/>
      <c r="D6" s="1"/>
      <c r="E6" s="39" t="s">
        <v>279</v>
      </c>
      <c r="F6" s="1" t="s">
        <v>194</v>
      </c>
      <c r="G6">
        <v>1</v>
      </c>
      <c r="H6" s="3">
        <v>0</v>
      </c>
      <c r="I6" s="3">
        <f t="shared" si="0"/>
        <v>0</v>
      </c>
      <c r="J6" s="13"/>
      <c r="K6" s="13">
        <f t="shared" si="1"/>
        <v>849</v>
      </c>
      <c r="L6" s="10">
        <f t="shared" si="2"/>
        <v>0</v>
      </c>
      <c r="M6" s="16">
        <v>0.04</v>
      </c>
      <c r="N6" s="3">
        <f t="shared" si="3"/>
        <v>0</v>
      </c>
      <c r="P6" s="38"/>
      <c r="Q6" s="38"/>
      <c r="R6" s="29"/>
    </row>
    <row r="7" spans="1:28" ht="42.05" customHeight="1">
      <c r="A7" s="7"/>
      <c r="B7" s="7"/>
      <c r="D7" s="1"/>
      <c r="E7" s="39" t="s">
        <v>280</v>
      </c>
      <c r="F7" s="1" t="s">
        <v>195</v>
      </c>
      <c r="G7">
        <v>26</v>
      </c>
      <c r="H7" s="3">
        <v>0</v>
      </c>
      <c r="I7" s="3">
        <f t="shared" ref="I7" si="4">(G7*H7)</f>
        <v>0</v>
      </c>
      <c r="J7" s="13"/>
      <c r="K7" s="13">
        <f t="shared" si="1"/>
        <v>22074</v>
      </c>
      <c r="L7" s="10">
        <f t="shared" ref="L7" si="5">(H7*K7)</f>
        <v>0</v>
      </c>
      <c r="M7" s="16">
        <v>0.04</v>
      </c>
      <c r="N7" s="3">
        <f t="shared" ref="N7" si="6">(L7+(L7*4%))</f>
        <v>0</v>
      </c>
      <c r="P7" s="38"/>
      <c r="Q7" s="38"/>
      <c r="R7" s="29"/>
    </row>
    <row r="8" spans="1:28" ht="42.05" customHeight="1">
      <c r="D8" s="1"/>
      <c r="E8" s="39" t="s">
        <v>281</v>
      </c>
      <c r="F8" s="1" t="s">
        <v>196</v>
      </c>
      <c r="G8">
        <v>26</v>
      </c>
      <c r="H8" s="3">
        <v>0</v>
      </c>
      <c r="I8" s="3">
        <f>(G8*H8)</f>
        <v>0</v>
      </c>
      <c r="K8" s="13">
        <f t="shared" si="1"/>
        <v>22074</v>
      </c>
      <c r="L8" s="10">
        <f>(H8*K8)</f>
        <v>0</v>
      </c>
      <c r="M8" s="16">
        <v>0.04</v>
      </c>
      <c r="N8" s="3">
        <f t="shared" si="3"/>
        <v>0</v>
      </c>
    </row>
    <row r="9" spans="1:28" ht="42.05" customHeight="1">
      <c r="A9" s="5" t="s">
        <v>34</v>
      </c>
      <c r="E9" s="1"/>
      <c r="F9" s="1"/>
      <c r="I9" s="9">
        <f>(I4+I5+I6+I7+I8)</f>
        <v>2870</v>
      </c>
      <c r="J9" s="14"/>
      <c r="K9" s="14"/>
      <c r="L9" s="9">
        <f>(L4+L5+L6+L7+L8)</f>
        <v>2436630</v>
      </c>
      <c r="M9" s="16"/>
      <c r="N9" s="9">
        <f>(N4+N5+N6+N7+N8)</f>
        <v>2534095.2000000002</v>
      </c>
      <c r="T9" s="26"/>
      <c r="U9" s="28"/>
      <c r="V9" s="27"/>
      <c r="W9" s="28"/>
      <c r="X9" s="27"/>
      <c r="Y9" s="28"/>
      <c r="Z9" s="27"/>
      <c r="AA9" s="28"/>
      <c r="AB9" s="27"/>
    </row>
    <row r="10" spans="1:28" ht="29.95" customHeight="1">
      <c r="A10" s="41" t="s">
        <v>160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28" ht="25.05" customHeight="1">
      <c r="A11" s="5" t="s">
        <v>5</v>
      </c>
      <c r="B11" s="5"/>
      <c r="D11" s="5" t="s">
        <v>32</v>
      </c>
      <c r="G11" s="5" t="s">
        <v>189</v>
      </c>
    </row>
    <row r="12" spans="1:28" ht="42.05" customHeight="1">
      <c r="A12" s="2" t="s">
        <v>0</v>
      </c>
      <c r="B12" s="2" t="s">
        <v>51</v>
      </c>
      <c r="C12" s="2" t="s">
        <v>1</v>
      </c>
      <c r="D12" s="2" t="s">
        <v>10</v>
      </c>
      <c r="E12" s="2" t="s">
        <v>9</v>
      </c>
      <c r="F12" s="2" t="s">
        <v>11</v>
      </c>
      <c r="G12" s="2" t="s">
        <v>8</v>
      </c>
      <c r="H12" s="4" t="s">
        <v>7</v>
      </c>
      <c r="I12" s="4" t="s">
        <v>19</v>
      </c>
      <c r="J12" s="12" t="s">
        <v>6</v>
      </c>
      <c r="K12" s="12" t="s">
        <v>20</v>
      </c>
      <c r="L12" s="8" t="s">
        <v>21</v>
      </c>
      <c r="M12" s="6" t="s">
        <v>14</v>
      </c>
      <c r="N12" s="8" t="s">
        <v>22</v>
      </c>
    </row>
    <row r="13" spans="1:28" ht="42.05" customHeight="1">
      <c r="A13" s="7">
        <v>4</v>
      </c>
      <c r="B13" s="7">
        <v>849</v>
      </c>
      <c r="C13" t="s">
        <v>191</v>
      </c>
      <c r="D13" s="1" t="s">
        <v>197</v>
      </c>
      <c r="E13" s="39" t="s">
        <v>277</v>
      </c>
      <c r="F13" s="1" t="s">
        <v>192</v>
      </c>
      <c r="G13">
        <v>1</v>
      </c>
      <c r="H13" s="3">
        <v>400</v>
      </c>
      <c r="I13" s="3">
        <f>(G13*H13)</f>
        <v>400</v>
      </c>
      <c r="J13" s="13">
        <v>849</v>
      </c>
      <c r="K13" s="13">
        <f>($G13*J$4)</f>
        <v>849</v>
      </c>
      <c r="L13" s="10">
        <f>(H13*K13)</f>
        <v>339600</v>
      </c>
      <c r="M13" s="16">
        <v>0.04</v>
      </c>
      <c r="N13" s="3">
        <f>(L13+(L13*4%))</f>
        <v>353184</v>
      </c>
      <c r="P13" s="38"/>
      <c r="Q13" s="38"/>
      <c r="R13" s="29"/>
    </row>
    <row r="14" spans="1:28" ht="42.05" customHeight="1">
      <c r="A14" s="7"/>
      <c r="B14" s="7"/>
      <c r="D14" s="1"/>
      <c r="E14" s="39" t="s">
        <v>278</v>
      </c>
      <c r="F14" s="1" t="s">
        <v>193</v>
      </c>
      <c r="G14">
        <v>26</v>
      </c>
      <c r="H14" s="3">
        <v>95</v>
      </c>
      <c r="I14" s="3">
        <f t="shared" ref="I14:I16" si="7">(G14*H14)</f>
        <v>2470</v>
      </c>
      <c r="J14" s="13"/>
      <c r="K14" s="13">
        <f t="shared" ref="K14:K17" si="8">($G14*J$4)</f>
        <v>22074</v>
      </c>
      <c r="L14" s="10">
        <f t="shared" ref="L14:L16" si="9">(H14*K14)</f>
        <v>2097030</v>
      </c>
      <c r="M14" s="16">
        <v>0.04</v>
      </c>
      <c r="N14" s="3">
        <f t="shared" ref="N14:N17" si="10">(L14+(L14*4%))</f>
        <v>2180911.2000000002</v>
      </c>
      <c r="P14" s="38"/>
      <c r="Q14" s="38"/>
      <c r="R14" s="29"/>
    </row>
    <row r="15" spans="1:28" ht="42.05" customHeight="1">
      <c r="A15" s="7"/>
      <c r="B15" s="7"/>
      <c r="D15" s="1"/>
      <c r="E15" s="39" t="s">
        <v>279</v>
      </c>
      <c r="F15" s="1" t="s">
        <v>194</v>
      </c>
      <c r="G15">
        <v>1</v>
      </c>
      <c r="H15" s="3">
        <v>0</v>
      </c>
      <c r="I15" s="3">
        <f t="shared" si="7"/>
        <v>0</v>
      </c>
      <c r="J15" s="13"/>
      <c r="K15" s="13">
        <f t="shared" si="8"/>
        <v>849</v>
      </c>
      <c r="L15" s="10">
        <f t="shared" si="9"/>
        <v>0</v>
      </c>
      <c r="M15" s="16">
        <v>0.04</v>
      </c>
      <c r="N15" s="3">
        <f t="shared" si="10"/>
        <v>0</v>
      </c>
      <c r="P15" s="38"/>
      <c r="Q15" s="38"/>
      <c r="R15" s="29"/>
    </row>
    <row r="16" spans="1:28" ht="42.05" customHeight="1">
      <c r="A16" s="7"/>
      <c r="B16" s="7"/>
      <c r="D16" s="1"/>
      <c r="E16" s="39" t="s">
        <v>280</v>
      </c>
      <c r="F16" s="1" t="s">
        <v>195</v>
      </c>
      <c r="G16">
        <v>26</v>
      </c>
      <c r="H16" s="3">
        <v>0</v>
      </c>
      <c r="I16" s="3">
        <f t="shared" si="7"/>
        <v>0</v>
      </c>
      <c r="J16" s="13"/>
      <c r="K16" s="13">
        <f t="shared" si="8"/>
        <v>22074</v>
      </c>
      <c r="L16" s="10">
        <f t="shared" si="9"/>
        <v>0</v>
      </c>
      <c r="M16" s="16">
        <v>0.04</v>
      </c>
      <c r="N16" s="3">
        <f t="shared" si="10"/>
        <v>0</v>
      </c>
      <c r="P16" s="38"/>
      <c r="Q16" s="38"/>
      <c r="R16" s="29"/>
    </row>
    <row r="17" spans="1:28" ht="42.05" customHeight="1">
      <c r="D17" s="1"/>
      <c r="E17" s="39" t="s">
        <v>281</v>
      </c>
      <c r="F17" s="1" t="s">
        <v>196</v>
      </c>
      <c r="G17">
        <v>26</v>
      </c>
      <c r="H17" s="3">
        <v>0</v>
      </c>
      <c r="I17" s="3">
        <f>(G17*H17)</f>
        <v>0</v>
      </c>
      <c r="K17" s="13">
        <f t="shared" si="8"/>
        <v>22074</v>
      </c>
      <c r="L17" s="10">
        <f>(H17*K17)</f>
        <v>0</v>
      </c>
      <c r="M17" s="16">
        <v>0.04</v>
      </c>
      <c r="N17" s="3">
        <f t="shared" si="10"/>
        <v>0</v>
      </c>
    </row>
    <row r="18" spans="1:28" ht="42.05" customHeight="1">
      <c r="A18" s="5" t="s">
        <v>34</v>
      </c>
      <c r="E18" s="1"/>
      <c r="F18" s="1"/>
      <c r="I18" s="9">
        <f>(I13+I14+I15+I16+I17)</f>
        <v>2870</v>
      </c>
      <c r="J18" s="14"/>
      <c r="K18" s="14"/>
      <c r="L18" s="9">
        <f>(L13+L14+L15+L16+L17)</f>
        <v>2436630</v>
      </c>
      <c r="M18" s="16"/>
      <c r="N18" s="9">
        <f>(N13+N14+N15+N16+N17)</f>
        <v>2534095.2000000002</v>
      </c>
      <c r="T18" s="26"/>
      <c r="U18" s="28"/>
      <c r="V18" s="27"/>
      <c r="W18" s="28"/>
      <c r="X18" s="27"/>
      <c r="Y18" s="28"/>
      <c r="Z18" s="27"/>
      <c r="AA18" s="28"/>
      <c r="AB18" s="27"/>
    </row>
    <row r="19" spans="1:28" ht="29.95" customHeight="1">
      <c r="A19" s="41" t="s">
        <v>160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28" ht="25.05" customHeight="1">
      <c r="A20" s="5" t="s">
        <v>17</v>
      </c>
      <c r="B20" s="5"/>
      <c r="D20" s="5" t="s">
        <v>32</v>
      </c>
      <c r="G20" s="5" t="s">
        <v>189</v>
      </c>
    </row>
    <row r="21" spans="1:28" ht="42.05" customHeight="1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18</v>
      </c>
      <c r="J21" s="12" t="s">
        <v>6</v>
      </c>
      <c r="K21" s="12" t="s">
        <v>23</v>
      </c>
      <c r="L21" s="8" t="s">
        <v>24</v>
      </c>
      <c r="M21" s="6" t="s">
        <v>14</v>
      </c>
      <c r="N21" s="8" t="s">
        <v>25</v>
      </c>
    </row>
    <row r="22" spans="1:28" ht="42.05" customHeight="1">
      <c r="A22" s="7">
        <v>4</v>
      </c>
      <c r="B22" s="7">
        <v>849</v>
      </c>
      <c r="C22" t="s">
        <v>191</v>
      </c>
      <c r="D22" s="1" t="s">
        <v>197</v>
      </c>
      <c r="E22" s="39" t="s">
        <v>277</v>
      </c>
      <c r="F22" s="1" t="s">
        <v>192</v>
      </c>
      <c r="G22">
        <v>1</v>
      </c>
      <c r="H22" s="3">
        <v>400</v>
      </c>
      <c r="I22" s="3">
        <f>(G22*H22)</f>
        <v>400</v>
      </c>
      <c r="J22" s="13">
        <v>849</v>
      </c>
      <c r="K22" s="13">
        <f>($G22*J$4)</f>
        <v>849</v>
      </c>
      <c r="L22" s="10">
        <f>(H22*K22)</f>
        <v>339600</v>
      </c>
      <c r="M22" s="16">
        <v>0.04</v>
      </c>
      <c r="N22" s="3">
        <f>(L22+(L22*4%))</f>
        <v>353184</v>
      </c>
      <c r="P22" s="38"/>
      <c r="Q22" s="38"/>
      <c r="R22" s="29"/>
    </row>
    <row r="23" spans="1:28" ht="42.05" customHeight="1">
      <c r="A23" s="7"/>
      <c r="B23" s="7"/>
      <c r="D23" s="1"/>
      <c r="E23" s="39" t="s">
        <v>278</v>
      </c>
      <c r="F23" s="1" t="s">
        <v>193</v>
      </c>
      <c r="G23">
        <v>26</v>
      </c>
      <c r="H23" s="3">
        <v>95</v>
      </c>
      <c r="I23" s="3">
        <f t="shared" ref="I23:I25" si="11">(G23*H23)</f>
        <v>2470</v>
      </c>
      <c r="J23" s="13"/>
      <c r="K23" s="13">
        <f t="shared" ref="K23:K26" si="12">($G23*J$4)</f>
        <v>22074</v>
      </c>
      <c r="L23" s="10">
        <f t="shared" ref="L23:L25" si="13">(H23*K23)</f>
        <v>2097030</v>
      </c>
      <c r="M23" s="16">
        <v>0.04</v>
      </c>
      <c r="N23" s="3">
        <f t="shared" ref="N23:N26" si="14">(L23+(L23*4%))</f>
        <v>2180911.2000000002</v>
      </c>
      <c r="P23" s="38"/>
      <c r="Q23" s="38"/>
      <c r="R23" s="29"/>
    </row>
    <row r="24" spans="1:28" ht="42.05" customHeight="1">
      <c r="A24" s="7"/>
      <c r="B24" s="7"/>
      <c r="D24" s="1"/>
      <c r="E24" s="39" t="s">
        <v>279</v>
      </c>
      <c r="F24" s="1" t="s">
        <v>194</v>
      </c>
      <c r="G24">
        <v>1</v>
      </c>
      <c r="H24" s="3">
        <v>0</v>
      </c>
      <c r="I24" s="3">
        <f t="shared" si="11"/>
        <v>0</v>
      </c>
      <c r="J24" s="13"/>
      <c r="K24" s="13">
        <f t="shared" si="12"/>
        <v>849</v>
      </c>
      <c r="L24" s="10">
        <f t="shared" si="13"/>
        <v>0</v>
      </c>
      <c r="M24" s="16">
        <v>0.04</v>
      </c>
      <c r="N24" s="3">
        <f t="shared" si="14"/>
        <v>0</v>
      </c>
      <c r="P24" s="38"/>
      <c r="Q24" s="38"/>
      <c r="R24" s="29"/>
    </row>
    <row r="25" spans="1:28" ht="42.05" customHeight="1">
      <c r="A25" s="7"/>
      <c r="B25" s="7"/>
      <c r="D25" s="1"/>
      <c r="E25" s="39" t="s">
        <v>280</v>
      </c>
      <c r="F25" s="1" t="s">
        <v>195</v>
      </c>
      <c r="G25">
        <v>26</v>
      </c>
      <c r="H25" s="3">
        <v>0</v>
      </c>
      <c r="I25" s="3">
        <f t="shared" si="11"/>
        <v>0</v>
      </c>
      <c r="J25" s="13"/>
      <c r="K25" s="13">
        <f t="shared" si="12"/>
        <v>22074</v>
      </c>
      <c r="L25" s="10">
        <f t="shared" si="13"/>
        <v>0</v>
      </c>
      <c r="M25" s="16">
        <v>0.04</v>
      </c>
      <c r="N25" s="3">
        <f t="shared" si="14"/>
        <v>0</v>
      </c>
      <c r="P25" s="38"/>
      <c r="Q25" s="38"/>
      <c r="R25" s="29"/>
    </row>
    <row r="26" spans="1:28" ht="42.05" customHeight="1">
      <c r="D26" s="1"/>
      <c r="E26" s="39" t="s">
        <v>281</v>
      </c>
      <c r="F26" s="1" t="s">
        <v>196</v>
      </c>
      <c r="G26">
        <v>26</v>
      </c>
      <c r="H26" s="3">
        <v>0</v>
      </c>
      <c r="I26" s="3">
        <f>(G26*H26)</f>
        <v>0</v>
      </c>
      <c r="K26" s="13">
        <f t="shared" si="12"/>
        <v>22074</v>
      </c>
      <c r="L26" s="10">
        <f>(H26*K26)</f>
        <v>0</v>
      </c>
      <c r="M26" s="16">
        <v>0.04</v>
      </c>
      <c r="N26" s="3">
        <f t="shared" si="14"/>
        <v>0</v>
      </c>
    </row>
    <row r="27" spans="1:28" ht="42.05" customHeight="1">
      <c r="A27" s="5" t="s">
        <v>34</v>
      </c>
      <c r="E27" s="1"/>
      <c r="F27" s="1"/>
      <c r="I27" s="9">
        <f>(I22+I23+I24+I25+I26)</f>
        <v>2870</v>
      </c>
      <c r="J27" s="14"/>
      <c r="K27" s="14"/>
      <c r="L27" s="9">
        <f>(L22+L23+L24+L25+L26)</f>
        <v>2436630</v>
      </c>
      <c r="M27" s="16"/>
      <c r="N27" s="9">
        <f>(N22+N23+N24+N25+N26)</f>
        <v>2534095.2000000002</v>
      </c>
      <c r="T27" s="26"/>
      <c r="U27" s="28"/>
      <c r="V27" s="27"/>
      <c r="W27" s="28"/>
      <c r="X27" s="27"/>
      <c r="Y27" s="28"/>
      <c r="Z27" s="27"/>
      <c r="AA27" s="28"/>
      <c r="AB27" s="27"/>
    </row>
    <row r="28" spans="1:28" ht="29.95" customHeight="1">
      <c r="A28" s="41" t="s">
        <v>160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28" ht="25.05" customHeight="1">
      <c r="A29" s="5" t="s">
        <v>26</v>
      </c>
      <c r="B29" s="5"/>
      <c r="D29" s="5" t="s">
        <v>32</v>
      </c>
      <c r="G29" s="5" t="s">
        <v>189</v>
      </c>
    </row>
    <row r="30" spans="1:28" ht="43.2">
      <c r="A30" s="2" t="s">
        <v>0</v>
      </c>
      <c r="B30" s="2" t="s">
        <v>51</v>
      </c>
      <c r="C30" s="2" t="s">
        <v>1</v>
      </c>
      <c r="D30" s="2" t="s">
        <v>10</v>
      </c>
      <c r="E30" s="2" t="s">
        <v>9</v>
      </c>
      <c r="F30" s="2" t="s">
        <v>11</v>
      </c>
      <c r="G30" s="2" t="s">
        <v>8</v>
      </c>
      <c r="H30" s="4" t="s">
        <v>7</v>
      </c>
      <c r="I30" s="4" t="s">
        <v>27</v>
      </c>
      <c r="J30" s="12" t="s">
        <v>6</v>
      </c>
      <c r="K30" s="12" t="s">
        <v>28</v>
      </c>
      <c r="L30" s="8" t="s">
        <v>29</v>
      </c>
      <c r="M30" s="6" t="s">
        <v>14</v>
      </c>
      <c r="N30" s="8" t="s">
        <v>30</v>
      </c>
    </row>
    <row r="31" spans="1:28" ht="42.05" customHeight="1">
      <c r="A31" s="7">
        <v>4</v>
      </c>
      <c r="B31" s="7">
        <v>849</v>
      </c>
      <c r="C31" t="s">
        <v>191</v>
      </c>
      <c r="D31" s="1" t="s">
        <v>197</v>
      </c>
      <c r="E31" s="39" t="s">
        <v>277</v>
      </c>
      <c r="F31" s="1" t="s">
        <v>192</v>
      </c>
      <c r="G31">
        <v>1</v>
      </c>
      <c r="H31" s="3">
        <v>400</v>
      </c>
      <c r="I31" s="3">
        <f>(G31*H31)</f>
        <v>400</v>
      </c>
      <c r="J31" s="13">
        <v>849</v>
      </c>
      <c r="K31" s="13">
        <f>($G31*J$4)</f>
        <v>849</v>
      </c>
      <c r="L31" s="10">
        <f>(H31*K31)</f>
        <v>339600</v>
      </c>
      <c r="M31" s="16">
        <v>0.04</v>
      </c>
      <c r="N31" s="3">
        <f>(L31+(L31*4%))</f>
        <v>353184</v>
      </c>
      <c r="P31" s="38"/>
      <c r="Q31" s="38"/>
      <c r="R31" s="29"/>
    </row>
    <row r="32" spans="1:28" ht="42.05" customHeight="1">
      <c r="A32" s="7"/>
      <c r="B32" s="7"/>
      <c r="D32" s="1"/>
      <c r="E32" s="39" t="s">
        <v>278</v>
      </c>
      <c r="F32" s="1" t="s">
        <v>193</v>
      </c>
      <c r="G32">
        <v>26</v>
      </c>
      <c r="H32" s="3">
        <v>95</v>
      </c>
      <c r="I32" s="3">
        <f t="shared" ref="I32:I34" si="15">(G32*H32)</f>
        <v>2470</v>
      </c>
      <c r="J32" s="13"/>
      <c r="K32" s="13">
        <f t="shared" ref="K32:K35" si="16">($G32*J$4)</f>
        <v>22074</v>
      </c>
      <c r="L32" s="10">
        <f t="shared" ref="L32:L34" si="17">(H32*K32)</f>
        <v>2097030</v>
      </c>
      <c r="M32" s="16">
        <v>0.04</v>
      </c>
      <c r="N32" s="3">
        <f t="shared" ref="N32:N35" si="18">(L32+(L32*4%))</f>
        <v>2180911.2000000002</v>
      </c>
      <c r="P32" s="38"/>
      <c r="Q32" s="38"/>
      <c r="R32" s="29"/>
    </row>
    <row r="33" spans="1:28" ht="42.05" customHeight="1">
      <c r="A33" s="7"/>
      <c r="B33" s="7"/>
      <c r="D33" s="1"/>
      <c r="E33" s="39" t="s">
        <v>279</v>
      </c>
      <c r="F33" s="1" t="s">
        <v>194</v>
      </c>
      <c r="G33">
        <v>1</v>
      </c>
      <c r="H33" s="3">
        <v>0</v>
      </c>
      <c r="I33" s="3">
        <f t="shared" si="15"/>
        <v>0</v>
      </c>
      <c r="J33" s="13"/>
      <c r="K33" s="13">
        <f t="shared" si="16"/>
        <v>849</v>
      </c>
      <c r="L33" s="10">
        <f t="shared" si="17"/>
        <v>0</v>
      </c>
      <c r="M33" s="16">
        <v>0.04</v>
      </c>
      <c r="N33" s="3">
        <f t="shared" si="18"/>
        <v>0</v>
      </c>
      <c r="P33" s="38"/>
      <c r="Q33" s="38"/>
      <c r="R33" s="29"/>
    </row>
    <row r="34" spans="1:28" ht="42.05" customHeight="1">
      <c r="A34" s="7"/>
      <c r="B34" s="7"/>
      <c r="D34" s="1"/>
      <c r="E34" s="39" t="s">
        <v>280</v>
      </c>
      <c r="F34" s="1" t="s">
        <v>195</v>
      </c>
      <c r="G34">
        <v>26</v>
      </c>
      <c r="H34" s="3">
        <v>0</v>
      </c>
      <c r="I34" s="3">
        <f t="shared" si="15"/>
        <v>0</v>
      </c>
      <c r="J34" s="13"/>
      <c r="K34" s="13">
        <f t="shared" si="16"/>
        <v>22074</v>
      </c>
      <c r="L34" s="10">
        <f t="shared" si="17"/>
        <v>0</v>
      </c>
      <c r="M34" s="16">
        <v>0.04</v>
      </c>
      <c r="N34" s="3">
        <f t="shared" si="18"/>
        <v>0</v>
      </c>
      <c r="P34" s="38"/>
      <c r="Q34" s="38"/>
      <c r="R34" s="29"/>
    </row>
    <row r="35" spans="1:28" ht="42.05" customHeight="1">
      <c r="D35" s="1"/>
      <c r="E35" s="39" t="s">
        <v>281</v>
      </c>
      <c r="F35" s="1" t="s">
        <v>196</v>
      </c>
      <c r="G35">
        <v>26</v>
      </c>
      <c r="H35" s="3">
        <v>0</v>
      </c>
      <c r="I35" s="3">
        <f>(G35*H35)</f>
        <v>0</v>
      </c>
      <c r="K35" s="13">
        <f t="shared" si="16"/>
        <v>22074</v>
      </c>
      <c r="L35" s="10">
        <f>(H35*K35)</f>
        <v>0</v>
      </c>
      <c r="M35" s="16">
        <v>0.04</v>
      </c>
      <c r="N35" s="3">
        <f t="shared" si="18"/>
        <v>0</v>
      </c>
    </row>
    <row r="36" spans="1:28" ht="42.05" customHeight="1">
      <c r="A36" s="5" t="s">
        <v>34</v>
      </c>
      <c r="E36" s="1"/>
      <c r="F36" s="1"/>
      <c r="I36" s="9">
        <f>(I31+I32+I33+I34+I35)</f>
        <v>2870</v>
      </c>
      <c r="J36" s="14"/>
      <c r="K36" s="14"/>
      <c r="L36" s="9">
        <f>(L31+L32+L33+L34+L35)</f>
        <v>2436630</v>
      </c>
      <c r="M36" s="16"/>
      <c r="N36" s="9">
        <f>(N31+N32+N33+N34+N35)</f>
        <v>2534095.2000000002</v>
      </c>
      <c r="T36" s="26"/>
      <c r="U36" s="28"/>
      <c r="V36" s="27"/>
      <c r="W36" s="28"/>
      <c r="X36" s="27"/>
      <c r="Y36" s="28"/>
      <c r="Z36" s="27"/>
      <c r="AA36" s="28"/>
      <c r="AB36" s="27"/>
    </row>
    <row r="37" spans="1:28">
      <c r="A37" s="43" t="s">
        <v>190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1:2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</row>
    <row r="39" spans="1:28">
      <c r="A39" s="38"/>
      <c r="B39" s="38"/>
      <c r="C39" s="38"/>
      <c r="D39" s="38"/>
      <c r="E39" s="38"/>
      <c r="F39" s="38"/>
      <c r="G39" s="38"/>
      <c r="H39" s="38"/>
      <c r="I39" s="38"/>
      <c r="J39" s="35"/>
      <c r="K39" s="38"/>
      <c r="L39" s="38"/>
      <c r="M39" s="38"/>
      <c r="N39" s="38"/>
    </row>
    <row r="40" spans="1:28" s="17" customFormat="1" ht="20.05" customHeight="1">
      <c r="A40" s="17" t="s">
        <v>36</v>
      </c>
      <c r="H40" s="18"/>
      <c r="I40" s="18">
        <f>(I9*1)</f>
        <v>2870</v>
      </c>
      <c r="J40" s="19"/>
      <c r="K40" s="19"/>
      <c r="L40" s="18"/>
      <c r="N40" s="18"/>
    </row>
    <row r="41" spans="1:28" s="17" customFormat="1" ht="20.05" customHeight="1">
      <c r="A41" s="17" t="s">
        <v>37</v>
      </c>
      <c r="H41" s="18"/>
      <c r="I41" s="18">
        <f>(I18+I27+I36)</f>
        <v>8610</v>
      </c>
      <c r="J41" s="19"/>
      <c r="K41" s="19"/>
      <c r="L41" s="18"/>
      <c r="N41" s="18"/>
    </row>
    <row r="42" spans="1:28" s="17" customFormat="1" ht="20.05" customHeight="1">
      <c r="A42" s="17" t="s">
        <v>38</v>
      </c>
      <c r="H42" s="18"/>
      <c r="I42" s="18">
        <f>(I40+I41)</f>
        <v>11480</v>
      </c>
      <c r="J42" s="19"/>
      <c r="K42" s="19"/>
      <c r="L42" s="18"/>
      <c r="N42" s="18"/>
    </row>
    <row r="45" spans="1:28" s="20" customFormat="1" ht="20.05" customHeight="1">
      <c r="A45" s="20" t="s">
        <v>39</v>
      </c>
      <c r="H45" s="21"/>
      <c r="I45" s="21"/>
      <c r="J45" s="22"/>
      <c r="K45" s="22"/>
      <c r="L45" s="31">
        <f>(L9*1)</f>
        <v>2436630</v>
      </c>
      <c r="N45" s="21">
        <f>(N9*1)</f>
        <v>2534095.2000000002</v>
      </c>
    </row>
    <row r="46" spans="1:28" s="20" customFormat="1" ht="20.05" customHeight="1">
      <c r="A46" s="20" t="s">
        <v>40</v>
      </c>
      <c r="H46" s="21"/>
      <c r="I46" s="21"/>
      <c r="J46" s="22"/>
      <c r="K46" s="22"/>
      <c r="L46" s="31">
        <f>(L18+L27+L36)</f>
        <v>7309890</v>
      </c>
      <c r="N46" s="21">
        <f>(N18+N27+N36)</f>
        <v>7602285.6000000006</v>
      </c>
      <c r="O46" s="21"/>
    </row>
    <row r="47" spans="1:28" s="20" customFormat="1" ht="20.05" customHeight="1">
      <c r="A47" s="20" t="s">
        <v>41</v>
      </c>
      <c r="H47" s="21"/>
      <c r="I47" s="21"/>
      <c r="J47" s="22"/>
      <c r="K47" s="22"/>
      <c r="L47" s="31">
        <f>(L45+L46)</f>
        <v>9746520</v>
      </c>
      <c r="N47" s="21">
        <f>(N45+N46)</f>
        <v>10136380.800000001</v>
      </c>
    </row>
    <row r="48" spans="1:28">
      <c r="L48" s="30"/>
    </row>
    <row r="49" spans="1:14">
      <c r="A49" s="20" t="s">
        <v>31</v>
      </c>
      <c r="L49" s="32">
        <f>(L47:L47)</f>
        <v>9746520</v>
      </c>
      <c r="N49" s="9">
        <f>(N47:N47)</f>
        <v>10136380.800000001</v>
      </c>
    </row>
    <row r="51" spans="1:14">
      <c r="H51" s="24"/>
      <c r="J51" s="25"/>
      <c r="K51" s="25"/>
      <c r="L51" s="24"/>
      <c r="M51" s="26"/>
      <c r="N51" s="24"/>
    </row>
    <row r="52" spans="1:14">
      <c r="H52" s="24"/>
      <c r="J52" s="25"/>
      <c r="K52" s="25"/>
      <c r="L52" s="24"/>
      <c r="M52" s="26"/>
      <c r="N52" s="24"/>
    </row>
    <row r="53" spans="1:14">
      <c r="H53" s="24"/>
      <c r="J53" s="25"/>
      <c r="K53" s="25"/>
      <c r="L53" s="24"/>
      <c r="M53" s="26"/>
      <c r="N53" s="24"/>
    </row>
  </sheetData>
  <mergeCells count="6">
    <mergeCell ref="A38:N38"/>
    <mergeCell ref="A1:L1"/>
    <mergeCell ref="A10:L10"/>
    <mergeCell ref="A19:L19"/>
    <mergeCell ref="A28:L28"/>
    <mergeCell ref="A37:N37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8" max="1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B42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198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2</v>
      </c>
      <c r="D4" s="1" t="s">
        <v>180</v>
      </c>
      <c r="E4" s="39" t="s">
        <v>282</v>
      </c>
      <c r="F4" s="1" t="s">
        <v>200</v>
      </c>
      <c r="G4">
        <v>1</v>
      </c>
      <c r="H4" s="3">
        <v>450</v>
      </c>
      <c r="I4" s="3">
        <f>(G4*H4)</f>
        <v>450</v>
      </c>
      <c r="J4" s="13">
        <v>849</v>
      </c>
      <c r="K4" s="13">
        <f>($G4*J$4)</f>
        <v>849</v>
      </c>
      <c r="L4" s="10">
        <f>(H4*K4)</f>
        <v>382050</v>
      </c>
      <c r="M4" s="16">
        <v>0.04</v>
      </c>
      <c r="N4" s="3">
        <f>(L4+(L4*4%))</f>
        <v>397332</v>
      </c>
      <c r="P4" s="38"/>
      <c r="Q4" s="38"/>
      <c r="R4" s="29"/>
    </row>
    <row r="5" spans="1:28" ht="42.05" customHeight="1">
      <c r="A5" s="7"/>
      <c r="B5" s="7"/>
      <c r="C5" t="s">
        <v>3</v>
      </c>
      <c r="D5" s="1" t="s">
        <v>55</v>
      </c>
      <c r="E5" s="39" t="s">
        <v>283</v>
      </c>
      <c r="F5" s="1" t="s">
        <v>201</v>
      </c>
      <c r="G5">
        <v>1</v>
      </c>
      <c r="H5" s="3">
        <v>716</v>
      </c>
      <c r="I5" s="3">
        <f t="shared" ref="I5" si="0">(G5*H5)</f>
        <v>716</v>
      </c>
      <c r="J5" s="13"/>
      <c r="K5" s="13">
        <f t="shared" ref="K5:K6" si="1">($G5*J$4)</f>
        <v>849</v>
      </c>
      <c r="L5" s="10">
        <f t="shared" ref="L5" si="2">(H5*K5)</f>
        <v>607884</v>
      </c>
      <c r="M5" s="16">
        <v>0.04</v>
      </c>
      <c r="N5" s="3">
        <f t="shared" ref="N5:N6" si="3">(L5+(L5*4%))</f>
        <v>632199.36</v>
      </c>
      <c r="P5" s="38"/>
      <c r="Q5" s="38"/>
      <c r="R5" s="29"/>
    </row>
    <row r="6" spans="1:28" ht="42.05" customHeight="1">
      <c r="E6" s="39" t="s">
        <v>284</v>
      </c>
      <c r="F6" s="1" t="s">
        <v>91</v>
      </c>
      <c r="G6">
        <v>52</v>
      </c>
      <c r="H6" s="3">
        <v>78</v>
      </c>
      <c r="I6" s="3">
        <f>(G6*H6)</f>
        <v>4056</v>
      </c>
      <c r="K6" s="13">
        <f t="shared" si="1"/>
        <v>44148</v>
      </c>
      <c r="L6" s="10">
        <f>(H6*K6)</f>
        <v>3443544</v>
      </c>
      <c r="M6" s="16">
        <v>0.04</v>
      </c>
      <c r="N6" s="3">
        <f t="shared" si="3"/>
        <v>3581285.76</v>
      </c>
    </row>
    <row r="7" spans="1:28" ht="42.05" customHeight="1">
      <c r="A7" s="5" t="s">
        <v>34</v>
      </c>
      <c r="E7" s="1"/>
      <c r="F7" s="1"/>
      <c r="I7" s="9">
        <f>(I4+I5+I6)</f>
        <v>5222</v>
      </c>
      <c r="J7" s="14"/>
      <c r="K7" s="14"/>
      <c r="L7" s="9">
        <f>(L4+L5+L6)</f>
        <v>4433478</v>
      </c>
      <c r="M7" s="16"/>
      <c r="N7" s="9">
        <f>(N4+N5+N6)</f>
        <v>4610817.12</v>
      </c>
      <c r="T7" s="26"/>
      <c r="U7" s="28"/>
      <c r="V7" s="27"/>
      <c r="W7" s="28"/>
      <c r="X7" s="27"/>
      <c r="Y7" s="28"/>
      <c r="Z7" s="27"/>
      <c r="AA7" s="28"/>
      <c r="AB7" s="27"/>
    </row>
    <row r="8" spans="1:28" ht="29.95" customHeight="1">
      <c r="A8" s="41" t="s">
        <v>160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28" ht="25.05" customHeight="1">
      <c r="A9" s="5" t="s">
        <v>5</v>
      </c>
      <c r="B9" s="5"/>
      <c r="D9" s="5" t="s">
        <v>33</v>
      </c>
      <c r="G9" s="5" t="s">
        <v>198</v>
      </c>
    </row>
    <row r="10" spans="1:28" ht="42.05" customHeight="1">
      <c r="A10" s="2" t="s">
        <v>0</v>
      </c>
      <c r="B10" s="2" t="s">
        <v>51</v>
      </c>
      <c r="C10" s="2" t="s">
        <v>1</v>
      </c>
      <c r="D10" s="2" t="s">
        <v>10</v>
      </c>
      <c r="E10" s="2" t="s">
        <v>9</v>
      </c>
      <c r="F10" s="2" t="s">
        <v>11</v>
      </c>
      <c r="G10" s="2" t="s">
        <v>8</v>
      </c>
      <c r="H10" s="4" t="s">
        <v>7</v>
      </c>
      <c r="I10" s="4" t="s">
        <v>19</v>
      </c>
      <c r="J10" s="12" t="s">
        <v>6</v>
      </c>
      <c r="K10" s="12" t="s">
        <v>20</v>
      </c>
      <c r="L10" s="8" t="s">
        <v>21</v>
      </c>
      <c r="M10" s="6" t="s">
        <v>14</v>
      </c>
      <c r="N10" s="8" t="s">
        <v>22</v>
      </c>
    </row>
    <row r="11" spans="1:28" ht="42.05" customHeight="1">
      <c r="A11" s="7">
        <v>4</v>
      </c>
      <c r="B11" s="7">
        <v>849</v>
      </c>
      <c r="C11" t="s">
        <v>3</v>
      </c>
      <c r="D11" s="1" t="s">
        <v>55</v>
      </c>
      <c r="E11" s="39" t="s">
        <v>283</v>
      </c>
      <c r="F11" s="1" t="s">
        <v>201</v>
      </c>
      <c r="G11">
        <v>1</v>
      </c>
      <c r="H11" s="3">
        <v>716</v>
      </c>
      <c r="I11" s="3">
        <f t="shared" ref="I11" si="4">(G11*H11)</f>
        <v>716</v>
      </c>
      <c r="J11" s="13">
        <v>849</v>
      </c>
      <c r="K11" s="13">
        <f t="shared" ref="K11:K12" si="5">($G11*J$4)</f>
        <v>849</v>
      </c>
      <c r="L11" s="10">
        <f t="shared" ref="L11" si="6">(H11*K11)</f>
        <v>607884</v>
      </c>
      <c r="M11" s="16">
        <v>0.04</v>
      </c>
      <c r="N11" s="3">
        <f t="shared" ref="N11:N12" si="7">(L11+(L11*4%))</f>
        <v>632199.36</v>
      </c>
      <c r="P11" s="38"/>
      <c r="Q11" s="38"/>
      <c r="R11" s="29"/>
    </row>
    <row r="12" spans="1:28" ht="42.05" customHeight="1">
      <c r="A12" s="7"/>
      <c r="B12" s="7"/>
      <c r="D12" s="1"/>
      <c r="E12" s="39" t="s">
        <v>284</v>
      </c>
      <c r="F12" s="1" t="s">
        <v>91</v>
      </c>
      <c r="G12">
        <v>52</v>
      </c>
      <c r="H12" s="3">
        <v>78</v>
      </c>
      <c r="I12" s="3">
        <f>(G12*H12)</f>
        <v>4056</v>
      </c>
      <c r="K12" s="13">
        <f t="shared" si="5"/>
        <v>44148</v>
      </c>
      <c r="L12" s="10">
        <f>(H12*K12)</f>
        <v>3443544</v>
      </c>
      <c r="M12" s="16">
        <v>0.04</v>
      </c>
      <c r="N12" s="3">
        <f t="shared" si="7"/>
        <v>3581285.76</v>
      </c>
      <c r="P12" s="38"/>
      <c r="Q12" s="38"/>
      <c r="R12" s="29"/>
    </row>
    <row r="13" spans="1:28" s="5" customFormat="1" ht="42.05" customHeight="1">
      <c r="A13" s="5" t="s">
        <v>35</v>
      </c>
      <c r="E13" s="15"/>
      <c r="F13" s="15"/>
      <c r="H13" s="9"/>
      <c r="I13" s="9">
        <f>(I11+I12)</f>
        <v>4772</v>
      </c>
      <c r="J13" s="14"/>
      <c r="K13" s="14"/>
      <c r="L13" s="9">
        <f>(L11+L12)</f>
        <v>4051428</v>
      </c>
      <c r="N13" s="9">
        <f>(N11+N12)</f>
        <v>4213485.12</v>
      </c>
    </row>
    <row r="14" spans="1:28" ht="29.95" customHeight="1">
      <c r="A14" s="41" t="s">
        <v>160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8" ht="25.05" customHeight="1">
      <c r="A15" s="5" t="s">
        <v>17</v>
      </c>
      <c r="B15" s="5"/>
      <c r="D15" s="5" t="s">
        <v>33</v>
      </c>
      <c r="G15" s="5" t="s">
        <v>198</v>
      </c>
    </row>
    <row r="16" spans="1:28" ht="43.2">
      <c r="A16" s="2" t="s">
        <v>0</v>
      </c>
      <c r="B16" s="2" t="s">
        <v>51</v>
      </c>
      <c r="C16" s="2" t="s">
        <v>1</v>
      </c>
      <c r="D16" s="2" t="s">
        <v>10</v>
      </c>
      <c r="E16" s="2" t="s">
        <v>9</v>
      </c>
      <c r="F16" s="2" t="s">
        <v>11</v>
      </c>
      <c r="G16" s="2" t="s">
        <v>8</v>
      </c>
      <c r="H16" s="4" t="s">
        <v>7</v>
      </c>
      <c r="I16" s="4" t="s">
        <v>18</v>
      </c>
      <c r="J16" s="12" t="s">
        <v>6</v>
      </c>
      <c r="K16" s="12" t="s">
        <v>23</v>
      </c>
      <c r="L16" s="8" t="s">
        <v>24</v>
      </c>
      <c r="M16" s="6" t="s">
        <v>14</v>
      </c>
      <c r="N16" s="8" t="s">
        <v>25</v>
      </c>
    </row>
    <row r="17" spans="1:18" ht="42.05" customHeight="1">
      <c r="A17" s="7">
        <v>4</v>
      </c>
      <c r="B17" s="7">
        <v>849</v>
      </c>
      <c r="C17" t="s">
        <v>3</v>
      </c>
      <c r="D17" s="1" t="s">
        <v>55</v>
      </c>
      <c r="E17" s="39" t="s">
        <v>283</v>
      </c>
      <c r="F17" s="1" t="s">
        <v>201</v>
      </c>
      <c r="G17">
        <v>1</v>
      </c>
      <c r="H17" s="3">
        <v>716</v>
      </c>
      <c r="I17" s="3">
        <f t="shared" ref="I17" si="8">(G17*H17)</f>
        <v>716</v>
      </c>
      <c r="J17" s="13">
        <v>849</v>
      </c>
      <c r="K17" s="13">
        <f t="shared" ref="K17:K18" si="9">($G17*J$4)</f>
        <v>849</v>
      </c>
      <c r="L17" s="10">
        <f t="shared" ref="L17" si="10">(H17*K17)</f>
        <v>607884</v>
      </c>
      <c r="M17" s="16">
        <v>0.04</v>
      </c>
      <c r="N17" s="3">
        <f t="shared" ref="N17:N18" si="11">(L17+(L17*4%))</f>
        <v>632199.36</v>
      </c>
      <c r="P17" s="38"/>
      <c r="Q17" s="38"/>
      <c r="R17" s="29"/>
    </row>
    <row r="18" spans="1:18" ht="42.05" customHeight="1">
      <c r="E18" s="39" t="s">
        <v>284</v>
      </c>
      <c r="F18" s="1" t="s">
        <v>91</v>
      </c>
      <c r="G18">
        <v>52</v>
      </c>
      <c r="H18" s="3">
        <v>78</v>
      </c>
      <c r="I18" s="3">
        <f>(G18*H18)</f>
        <v>4056</v>
      </c>
      <c r="K18" s="13">
        <f t="shared" si="9"/>
        <v>44148</v>
      </c>
      <c r="L18" s="10">
        <f>(H18*K18)</f>
        <v>3443544</v>
      </c>
      <c r="M18" s="16">
        <v>0.04</v>
      </c>
      <c r="N18" s="3">
        <f t="shared" si="11"/>
        <v>3581285.76</v>
      </c>
    </row>
    <row r="19" spans="1:18" s="5" customFormat="1" ht="42.05" customHeight="1">
      <c r="A19" s="5" t="s">
        <v>35</v>
      </c>
      <c r="E19" s="15"/>
      <c r="F19" s="15"/>
      <c r="H19" s="9"/>
      <c r="I19" s="9">
        <f>(I17+I18)</f>
        <v>4772</v>
      </c>
      <c r="J19" s="14"/>
      <c r="K19" s="14"/>
      <c r="L19" s="9">
        <f>(L17+L18)</f>
        <v>4051428</v>
      </c>
      <c r="N19" s="9">
        <f>(N17+N18)</f>
        <v>4213485.12</v>
      </c>
    </row>
    <row r="20" spans="1:18" ht="29.95" customHeight="1">
      <c r="A20" s="41" t="s">
        <v>160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8" ht="25.05" customHeight="1">
      <c r="A21" s="5" t="s">
        <v>26</v>
      </c>
      <c r="B21" s="5"/>
      <c r="D21" s="5" t="s">
        <v>33</v>
      </c>
      <c r="G21" s="5" t="s">
        <v>198</v>
      </c>
    </row>
    <row r="22" spans="1:18" ht="43.2">
      <c r="A22" s="2" t="s">
        <v>0</v>
      </c>
      <c r="B22" s="2" t="s">
        <v>51</v>
      </c>
      <c r="C22" s="2" t="s">
        <v>1</v>
      </c>
      <c r="D22" s="2" t="s">
        <v>10</v>
      </c>
      <c r="E22" s="2" t="s">
        <v>9</v>
      </c>
      <c r="F22" s="2" t="s">
        <v>11</v>
      </c>
      <c r="G22" s="2" t="s">
        <v>8</v>
      </c>
      <c r="H22" s="4" t="s">
        <v>7</v>
      </c>
      <c r="I22" s="4" t="s">
        <v>27</v>
      </c>
      <c r="J22" s="12" t="s">
        <v>6</v>
      </c>
      <c r="K22" s="12" t="s">
        <v>28</v>
      </c>
      <c r="L22" s="8" t="s">
        <v>29</v>
      </c>
      <c r="M22" s="6" t="s">
        <v>14</v>
      </c>
      <c r="N22" s="8" t="s">
        <v>30</v>
      </c>
    </row>
    <row r="23" spans="1:18" ht="42.05" customHeight="1">
      <c r="A23" s="7">
        <v>4</v>
      </c>
      <c r="B23" s="7">
        <v>849</v>
      </c>
      <c r="C23" t="s">
        <v>3</v>
      </c>
      <c r="D23" s="1" t="s">
        <v>55</v>
      </c>
      <c r="E23" s="39" t="s">
        <v>283</v>
      </c>
      <c r="F23" s="1" t="s">
        <v>201</v>
      </c>
      <c r="G23">
        <v>1</v>
      </c>
      <c r="H23" s="3">
        <v>716</v>
      </c>
      <c r="I23" s="3">
        <f t="shared" ref="I23" si="12">(G23*H23)</f>
        <v>716</v>
      </c>
      <c r="J23" s="13">
        <v>849</v>
      </c>
      <c r="K23" s="13">
        <f t="shared" ref="K23:K24" si="13">($G23*J$4)</f>
        <v>849</v>
      </c>
      <c r="L23" s="10">
        <f t="shared" ref="L23" si="14">(H23*K23)</f>
        <v>607884</v>
      </c>
      <c r="M23" s="16">
        <v>0.04</v>
      </c>
      <c r="N23" s="3">
        <f t="shared" ref="N23:N24" si="15">(L23+(L23*4%))</f>
        <v>632199.36</v>
      </c>
      <c r="P23" s="38"/>
      <c r="Q23" s="38"/>
      <c r="R23" s="29"/>
    </row>
    <row r="24" spans="1:18" ht="42.05" customHeight="1">
      <c r="E24" s="39" t="s">
        <v>284</v>
      </c>
      <c r="F24" s="1" t="s">
        <v>91</v>
      </c>
      <c r="G24">
        <v>52</v>
      </c>
      <c r="H24" s="3">
        <v>78</v>
      </c>
      <c r="I24" s="3">
        <f>(G24*H24)</f>
        <v>4056</v>
      </c>
      <c r="K24" s="13">
        <f t="shared" si="13"/>
        <v>44148</v>
      </c>
      <c r="L24" s="10">
        <f>(H24*K24)</f>
        <v>3443544</v>
      </c>
      <c r="M24" s="16">
        <v>0.04</v>
      </c>
      <c r="N24" s="3">
        <f t="shared" si="15"/>
        <v>3581285.76</v>
      </c>
    </row>
    <row r="25" spans="1:18" s="5" customFormat="1" ht="42.05" customHeight="1">
      <c r="A25" s="5" t="s">
        <v>35</v>
      </c>
      <c r="E25" s="15"/>
      <c r="F25" s="15"/>
      <c r="H25" s="9"/>
      <c r="I25" s="9">
        <f>(I23+I24)</f>
        <v>4772</v>
      </c>
      <c r="J25" s="14"/>
      <c r="K25" s="14"/>
      <c r="L25" s="9">
        <f>(L23+L24)</f>
        <v>4051428</v>
      </c>
      <c r="N25" s="9">
        <f>(N23+N24)</f>
        <v>4213485.12</v>
      </c>
    </row>
    <row r="26" spans="1:18">
      <c r="A26" s="43" t="s">
        <v>199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8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1:18">
      <c r="A28" s="38"/>
      <c r="B28" s="38"/>
      <c r="C28" s="38"/>
      <c r="D28" s="38"/>
      <c r="E28" s="38"/>
      <c r="F28" s="38"/>
      <c r="G28" s="38"/>
      <c r="H28" s="38"/>
      <c r="I28" s="38"/>
      <c r="J28" s="35"/>
      <c r="K28" s="38"/>
      <c r="L28" s="38"/>
      <c r="M28" s="38"/>
      <c r="N28" s="38"/>
    </row>
    <row r="29" spans="1:18" s="17" customFormat="1" ht="20.05" customHeight="1">
      <c r="A29" s="17" t="s">
        <v>36</v>
      </c>
      <c r="H29" s="18"/>
      <c r="I29" s="18">
        <f>(I7*1)</f>
        <v>5222</v>
      </c>
      <c r="J29" s="19"/>
      <c r="K29" s="19"/>
      <c r="L29" s="18"/>
      <c r="N29" s="18"/>
    </row>
    <row r="30" spans="1:18" s="17" customFormat="1" ht="20.05" customHeight="1">
      <c r="A30" s="17" t="s">
        <v>37</v>
      </c>
      <c r="H30" s="18"/>
      <c r="I30" s="18">
        <f>(I13+I19+I25)</f>
        <v>14316</v>
      </c>
      <c r="J30" s="19"/>
      <c r="K30" s="19"/>
      <c r="L30" s="18"/>
      <c r="N30" s="18"/>
    </row>
    <row r="31" spans="1:18" s="17" customFormat="1" ht="20.05" customHeight="1">
      <c r="A31" s="17" t="s">
        <v>38</v>
      </c>
      <c r="H31" s="18"/>
      <c r="I31" s="18">
        <f>(I29+I30)</f>
        <v>19538</v>
      </c>
      <c r="J31" s="19"/>
      <c r="K31" s="19"/>
      <c r="L31" s="18"/>
      <c r="N31" s="18"/>
    </row>
    <row r="34" spans="1:15" s="20" customFormat="1" ht="20.05" customHeight="1">
      <c r="A34" s="20" t="s">
        <v>39</v>
      </c>
      <c r="H34" s="21"/>
      <c r="I34" s="21"/>
      <c r="J34" s="22"/>
      <c r="K34" s="22"/>
      <c r="L34" s="31">
        <f>(L7*1)</f>
        <v>4433478</v>
      </c>
      <c r="N34" s="21">
        <f>(N7*1)</f>
        <v>4610817.12</v>
      </c>
    </row>
    <row r="35" spans="1:15" s="20" customFormat="1" ht="20.05" customHeight="1">
      <c r="A35" s="20" t="s">
        <v>40</v>
      </c>
      <c r="H35" s="21"/>
      <c r="I35" s="21"/>
      <c r="J35" s="22"/>
      <c r="K35" s="22"/>
      <c r="L35" s="31">
        <f>(L13+L19+L25)</f>
        <v>12154284</v>
      </c>
      <c r="N35" s="21">
        <f>(N13+N19+N25)</f>
        <v>12640455.359999999</v>
      </c>
      <c r="O35" s="21"/>
    </row>
    <row r="36" spans="1:15" s="20" customFormat="1" ht="20.05" customHeight="1">
      <c r="A36" s="20" t="s">
        <v>41</v>
      </c>
      <c r="H36" s="21"/>
      <c r="I36" s="21"/>
      <c r="J36" s="22"/>
      <c r="K36" s="22"/>
      <c r="L36" s="31">
        <f>(L34+L35)</f>
        <v>16587762</v>
      </c>
      <c r="N36" s="21">
        <f>(N34+N35)</f>
        <v>17251272.48</v>
      </c>
    </row>
    <row r="37" spans="1:15">
      <c r="L37" s="30"/>
    </row>
    <row r="38" spans="1:15">
      <c r="A38" s="20" t="s">
        <v>31</v>
      </c>
      <c r="L38" s="32">
        <f>(L36:L36)</f>
        <v>16587762</v>
      </c>
      <c r="N38" s="9">
        <f>(N36:N36)</f>
        <v>17251272.48</v>
      </c>
    </row>
    <row r="40" spans="1:15">
      <c r="H40" s="24"/>
      <c r="J40" s="25"/>
      <c r="K40" s="25"/>
      <c r="L40" s="24"/>
      <c r="M40" s="26"/>
      <c r="N40" s="24"/>
    </row>
    <row r="41" spans="1:15">
      <c r="H41" s="24"/>
      <c r="J41" s="25"/>
      <c r="K41" s="25"/>
      <c r="L41" s="24"/>
      <c r="M41" s="26"/>
      <c r="N41" s="24"/>
    </row>
    <row r="42" spans="1:15">
      <c r="H42" s="24"/>
      <c r="J42" s="25"/>
      <c r="K42" s="25"/>
      <c r="L42" s="24"/>
      <c r="M42" s="26"/>
      <c r="N42" s="24"/>
    </row>
  </sheetData>
  <mergeCells count="6">
    <mergeCell ref="A27:N27"/>
    <mergeCell ref="A1:L1"/>
    <mergeCell ref="A8:L8"/>
    <mergeCell ref="A14:L14"/>
    <mergeCell ref="A20:L20"/>
    <mergeCell ref="A26:N26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3" max="1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B53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202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203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5</v>
      </c>
      <c r="B4" s="7">
        <v>138</v>
      </c>
      <c r="C4" t="s">
        <v>191</v>
      </c>
      <c r="D4" s="1" t="s">
        <v>180</v>
      </c>
      <c r="E4" s="39" t="s">
        <v>285</v>
      </c>
      <c r="F4" s="1" t="s">
        <v>205</v>
      </c>
      <c r="G4">
        <v>2</v>
      </c>
      <c r="H4" s="3">
        <v>2100</v>
      </c>
      <c r="I4" s="3">
        <f>(G4*H4)</f>
        <v>4200</v>
      </c>
      <c r="J4" s="13">
        <v>138</v>
      </c>
      <c r="K4" s="13">
        <f>($G4*J$4)</f>
        <v>276</v>
      </c>
      <c r="L4" s="10">
        <f>(H4*K4)</f>
        <v>579600</v>
      </c>
      <c r="M4" s="16">
        <v>0.04</v>
      </c>
      <c r="N4" s="3">
        <f>(L4+(L4*4%))</f>
        <v>602784</v>
      </c>
      <c r="P4" s="38"/>
      <c r="Q4" s="38"/>
      <c r="R4" s="29"/>
    </row>
    <row r="5" spans="1:28" ht="42.05" customHeight="1">
      <c r="A5" s="7"/>
      <c r="B5" s="7"/>
      <c r="D5" s="1"/>
      <c r="E5" s="39" t="s">
        <v>286</v>
      </c>
      <c r="F5" s="1" t="s">
        <v>206</v>
      </c>
      <c r="G5">
        <v>1</v>
      </c>
      <c r="H5" s="3">
        <v>790</v>
      </c>
      <c r="I5" s="3">
        <f t="shared" ref="I5:I7" si="0">(G5*H5)</f>
        <v>790</v>
      </c>
      <c r="J5" s="13"/>
      <c r="K5" s="13">
        <f t="shared" ref="K5:K8" si="1">($G5*J$4)</f>
        <v>138</v>
      </c>
      <c r="L5" s="10">
        <f t="shared" ref="L5:L7" si="2">(H5*K5)</f>
        <v>109020</v>
      </c>
      <c r="M5" s="16">
        <v>0.04</v>
      </c>
      <c r="N5" s="3">
        <f t="shared" ref="N5:N8" si="3">(L5+(L5*4%))</f>
        <v>113380.8</v>
      </c>
      <c r="P5" s="38"/>
      <c r="Q5" s="38"/>
      <c r="R5" s="29"/>
    </row>
    <row r="6" spans="1:28" ht="42.05" customHeight="1">
      <c r="A6" s="7"/>
      <c r="B6" s="7"/>
      <c r="D6" s="1"/>
      <c r="E6" s="39" t="s">
        <v>287</v>
      </c>
      <c r="F6" s="1" t="s">
        <v>207</v>
      </c>
      <c r="G6">
        <v>2</v>
      </c>
      <c r="H6" s="3">
        <v>0</v>
      </c>
      <c r="I6" s="3">
        <f t="shared" si="0"/>
        <v>0</v>
      </c>
      <c r="J6" s="13"/>
      <c r="K6" s="13">
        <f t="shared" si="1"/>
        <v>276</v>
      </c>
      <c r="L6" s="10">
        <f t="shared" si="2"/>
        <v>0</v>
      </c>
      <c r="M6" s="16">
        <v>0.04</v>
      </c>
      <c r="N6" s="3">
        <f t="shared" si="3"/>
        <v>0</v>
      </c>
      <c r="P6" s="38"/>
      <c r="Q6" s="38"/>
      <c r="R6" s="29"/>
    </row>
    <row r="7" spans="1:28" ht="42.05" customHeight="1">
      <c r="A7" s="7"/>
      <c r="B7" s="7"/>
      <c r="D7" s="1"/>
      <c r="E7" s="39" t="s">
        <v>288</v>
      </c>
      <c r="F7" s="1" t="s">
        <v>208</v>
      </c>
      <c r="G7">
        <v>2</v>
      </c>
      <c r="H7" s="3">
        <v>0</v>
      </c>
      <c r="I7" s="3">
        <f t="shared" si="0"/>
        <v>0</v>
      </c>
      <c r="J7" s="13"/>
      <c r="K7" s="13">
        <f t="shared" si="1"/>
        <v>276</v>
      </c>
      <c r="L7" s="10">
        <f t="shared" si="2"/>
        <v>0</v>
      </c>
      <c r="M7" s="16">
        <v>0.04</v>
      </c>
      <c r="N7" s="3">
        <f t="shared" si="3"/>
        <v>0</v>
      </c>
      <c r="P7" s="38"/>
      <c r="Q7" s="38"/>
      <c r="R7" s="29"/>
    </row>
    <row r="8" spans="1:28" ht="42.05" customHeight="1">
      <c r="D8" s="1"/>
      <c r="E8" s="39" t="s">
        <v>289</v>
      </c>
      <c r="F8" s="1" t="s">
        <v>209</v>
      </c>
      <c r="G8">
        <v>2</v>
      </c>
      <c r="H8" s="3">
        <v>0</v>
      </c>
      <c r="I8" s="3">
        <f>(G8*H8)</f>
        <v>0</v>
      </c>
      <c r="K8" s="13">
        <f t="shared" si="1"/>
        <v>276</v>
      </c>
      <c r="L8" s="10">
        <f>(H8*K8)</f>
        <v>0</v>
      </c>
      <c r="M8" s="16">
        <v>0.04</v>
      </c>
      <c r="N8" s="3">
        <f t="shared" si="3"/>
        <v>0</v>
      </c>
    </row>
    <row r="9" spans="1:28" ht="42.05" customHeight="1">
      <c r="A9" s="5" t="s">
        <v>34</v>
      </c>
      <c r="E9" s="1"/>
      <c r="F9" s="1"/>
      <c r="I9" s="9">
        <f>(I4+I5+I6+I7+I8)</f>
        <v>4990</v>
      </c>
      <c r="J9" s="14"/>
      <c r="K9" s="14"/>
      <c r="L9" s="9">
        <f>(L4+L5+L6+L7+L8)</f>
        <v>688620</v>
      </c>
      <c r="M9" s="16"/>
      <c r="N9" s="9">
        <f>(N4+N5+N6+N7+N8)</f>
        <v>716164.8</v>
      </c>
      <c r="T9" s="26"/>
      <c r="U9" s="28"/>
      <c r="V9" s="27"/>
      <c r="W9" s="28"/>
      <c r="X9" s="27"/>
      <c r="Y9" s="28"/>
      <c r="Z9" s="27"/>
      <c r="AA9" s="28"/>
      <c r="AB9" s="27"/>
    </row>
    <row r="10" spans="1:28" ht="29.95" customHeight="1">
      <c r="A10" s="41" t="s">
        <v>202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28" ht="25.05" customHeight="1">
      <c r="A11" s="5" t="s">
        <v>5</v>
      </c>
      <c r="B11" s="5"/>
      <c r="D11" s="5" t="s">
        <v>32</v>
      </c>
      <c r="G11" s="5" t="s">
        <v>203</v>
      </c>
    </row>
    <row r="12" spans="1:28" ht="42.05" customHeight="1">
      <c r="A12" s="2" t="s">
        <v>0</v>
      </c>
      <c r="B12" s="2" t="s">
        <v>51</v>
      </c>
      <c r="C12" s="2" t="s">
        <v>1</v>
      </c>
      <c r="D12" s="2" t="s">
        <v>10</v>
      </c>
      <c r="E12" s="2" t="s">
        <v>9</v>
      </c>
      <c r="F12" s="2" t="s">
        <v>11</v>
      </c>
      <c r="G12" s="2" t="s">
        <v>8</v>
      </c>
      <c r="H12" s="4" t="s">
        <v>7</v>
      </c>
      <c r="I12" s="4" t="s">
        <v>19</v>
      </c>
      <c r="J12" s="12" t="s">
        <v>6</v>
      </c>
      <c r="K12" s="12" t="s">
        <v>20</v>
      </c>
      <c r="L12" s="8" t="s">
        <v>21</v>
      </c>
      <c r="M12" s="6" t="s">
        <v>14</v>
      </c>
      <c r="N12" s="8" t="s">
        <v>22</v>
      </c>
    </row>
    <row r="13" spans="1:28" ht="42.05" customHeight="1">
      <c r="A13" s="7">
        <v>5</v>
      </c>
      <c r="B13" s="7">
        <v>138</v>
      </c>
      <c r="C13" t="s">
        <v>191</v>
      </c>
      <c r="D13" s="1" t="s">
        <v>180</v>
      </c>
      <c r="E13" s="39" t="s">
        <v>285</v>
      </c>
      <c r="F13" s="1" t="s">
        <v>205</v>
      </c>
      <c r="G13">
        <v>2</v>
      </c>
      <c r="H13" s="3">
        <v>2100</v>
      </c>
      <c r="I13" s="3">
        <f>(G13*H13)</f>
        <v>4200</v>
      </c>
      <c r="J13" s="13">
        <v>138</v>
      </c>
      <c r="K13" s="13">
        <f>($G13*J$4)</f>
        <v>276</v>
      </c>
      <c r="L13" s="10">
        <f>(H13*K13)</f>
        <v>579600</v>
      </c>
      <c r="M13" s="16">
        <v>0.04</v>
      </c>
      <c r="N13" s="3">
        <f>(L13+(L13*4%))</f>
        <v>602784</v>
      </c>
      <c r="P13" s="38"/>
      <c r="Q13" s="38"/>
      <c r="R13" s="29"/>
    </row>
    <row r="14" spans="1:28" ht="42.05" customHeight="1">
      <c r="A14" s="7"/>
      <c r="B14" s="7"/>
      <c r="D14" s="1"/>
      <c r="E14" s="39" t="s">
        <v>286</v>
      </c>
      <c r="F14" s="1" t="s">
        <v>206</v>
      </c>
      <c r="G14">
        <v>1</v>
      </c>
      <c r="H14" s="3">
        <v>790</v>
      </c>
      <c r="I14" s="3">
        <f t="shared" ref="I14:I16" si="4">(G14*H14)</f>
        <v>790</v>
      </c>
      <c r="J14" s="13"/>
      <c r="K14" s="13">
        <f t="shared" ref="K14:K17" si="5">($G14*J$4)</f>
        <v>138</v>
      </c>
      <c r="L14" s="10">
        <f t="shared" ref="L14:L16" si="6">(H14*K14)</f>
        <v>109020</v>
      </c>
      <c r="M14" s="16">
        <v>0.04</v>
      </c>
      <c r="N14" s="3">
        <f t="shared" ref="N14:N17" si="7">(L14+(L14*4%))</f>
        <v>113380.8</v>
      </c>
      <c r="P14" s="38"/>
      <c r="Q14" s="38"/>
      <c r="R14" s="29"/>
    </row>
    <row r="15" spans="1:28" ht="42.05" customHeight="1">
      <c r="A15" s="7"/>
      <c r="B15" s="7"/>
      <c r="D15" s="1"/>
      <c r="E15" s="39" t="s">
        <v>287</v>
      </c>
      <c r="F15" s="1" t="s">
        <v>207</v>
      </c>
      <c r="G15">
        <v>2</v>
      </c>
      <c r="H15" s="3">
        <v>0</v>
      </c>
      <c r="I15" s="3">
        <f t="shared" si="4"/>
        <v>0</v>
      </c>
      <c r="J15" s="13"/>
      <c r="K15" s="13">
        <f t="shared" si="5"/>
        <v>276</v>
      </c>
      <c r="L15" s="10">
        <f t="shared" si="6"/>
        <v>0</v>
      </c>
      <c r="M15" s="16">
        <v>0.04</v>
      </c>
      <c r="N15" s="3">
        <f t="shared" si="7"/>
        <v>0</v>
      </c>
      <c r="P15" s="38"/>
      <c r="Q15" s="38"/>
      <c r="R15" s="29"/>
    </row>
    <row r="16" spans="1:28" ht="42.05" customHeight="1">
      <c r="A16" s="7"/>
      <c r="B16" s="7"/>
      <c r="D16" s="1"/>
      <c r="E16" s="39" t="s">
        <v>288</v>
      </c>
      <c r="F16" s="1" t="s">
        <v>208</v>
      </c>
      <c r="G16">
        <v>2</v>
      </c>
      <c r="H16" s="3">
        <v>0</v>
      </c>
      <c r="I16" s="3">
        <f t="shared" si="4"/>
        <v>0</v>
      </c>
      <c r="J16" s="13"/>
      <c r="K16" s="13">
        <f t="shared" si="5"/>
        <v>276</v>
      </c>
      <c r="L16" s="10">
        <f t="shared" si="6"/>
        <v>0</v>
      </c>
      <c r="M16" s="16">
        <v>0.04</v>
      </c>
      <c r="N16" s="3">
        <f t="shared" si="7"/>
        <v>0</v>
      </c>
      <c r="P16" s="38"/>
      <c r="Q16" s="38"/>
      <c r="R16" s="29"/>
    </row>
    <row r="17" spans="1:28" ht="42.05" customHeight="1">
      <c r="D17" s="1"/>
      <c r="E17" s="39" t="s">
        <v>289</v>
      </c>
      <c r="F17" s="1" t="s">
        <v>209</v>
      </c>
      <c r="G17">
        <v>2</v>
      </c>
      <c r="H17" s="3">
        <v>0</v>
      </c>
      <c r="I17" s="3">
        <f>(G17*H17)</f>
        <v>0</v>
      </c>
      <c r="K17" s="13">
        <f t="shared" si="5"/>
        <v>276</v>
      </c>
      <c r="L17" s="10">
        <f>(H17*K17)</f>
        <v>0</v>
      </c>
      <c r="M17" s="16">
        <v>0.04</v>
      </c>
      <c r="N17" s="3">
        <f t="shared" si="7"/>
        <v>0</v>
      </c>
    </row>
    <row r="18" spans="1:28" ht="42.05" customHeight="1">
      <c r="A18" s="5" t="s">
        <v>34</v>
      </c>
      <c r="E18" s="1"/>
      <c r="F18" s="1"/>
      <c r="I18" s="9">
        <f>(I13+I14+I15+I16+I17)</f>
        <v>4990</v>
      </c>
      <c r="J18" s="14"/>
      <c r="K18" s="14"/>
      <c r="L18" s="9">
        <f>(L13+L14+L15+L16+L17)</f>
        <v>688620</v>
      </c>
      <c r="M18" s="16"/>
      <c r="N18" s="9">
        <f>(N13+N14+N15+N16+N17)</f>
        <v>716164.8</v>
      </c>
      <c r="T18" s="26"/>
      <c r="U18" s="28"/>
      <c r="V18" s="27"/>
      <c r="W18" s="28"/>
      <c r="X18" s="27"/>
      <c r="Y18" s="28"/>
      <c r="Z18" s="27"/>
      <c r="AA18" s="28"/>
      <c r="AB18" s="27"/>
    </row>
    <row r="19" spans="1:28" ht="29.95" customHeight="1">
      <c r="A19" s="41" t="s">
        <v>202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28" ht="25.05" customHeight="1">
      <c r="A20" s="5" t="s">
        <v>17</v>
      </c>
      <c r="B20" s="5"/>
      <c r="D20" s="5" t="s">
        <v>32</v>
      </c>
      <c r="G20" s="5" t="s">
        <v>203</v>
      </c>
    </row>
    <row r="21" spans="1:28" ht="42.05" customHeight="1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18</v>
      </c>
      <c r="J21" s="12" t="s">
        <v>6</v>
      </c>
      <c r="K21" s="12" t="s">
        <v>23</v>
      </c>
      <c r="L21" s="8" t="s">
        <v>24</v>
      </c>
      <c r="M21" s="6" t="s">
        <v>14</v>
      </c>
      <c r="N21" s="8" t="s">
        <v>25</v>
      </c>
    </row>
    <row r="22" spans="1:28" ht="42.05" customHeight="1">
      <c r="A22" s="7">
        <v>5</v>
      </c>
      <c r="B22" s="7">
        <v>138</v>
      </c>
      <c r="C22" t="s">
        <v>191</v>
      </c>
      <c r="D22" s="1" t="s">
        <v>180</v>
      </c>
      <c r="E22" s="39" t="s">
        <v>285</v>
      </c>
      <c r="F22" s="1" t="s">
        <v>205</v>
      </c>
      <c r="G22">
        <v>2</v>
      </c>
      <c r="H22" s="3">
        <v>2100</v>
      </c>
      <c r="I22" s="3">
        <f>(G22*H22)</f>
        <v>4200</v>
      </c>
      <c r="J22" s="13">
        <v>138</v>
      </c>
      <c r="K22" s="13">
        <f>($G22*J$4)</f>
        <v>276</v>
      </c>
      <c r="L22" s="10">
        <f>(H22*K22)</f>
        <v>579600</v>
      </c>
      <c r="M22" s="16">
        <v>0.04</v>
      </c>
      <c r="N22" s="3">
        <f>(L22+(L22*4%))</f>
        <v>602784</v>
      </c>
      <c r="P22" s="38"/>
      <c r="Q22" s="38"/>
      <c r="R22" s="29"/>
    </row>
    <row r="23" spans="1:28" ht="42.05" customHeight="1">
      <c r="A23" s="7"/>
      <c r="B23" s="7"/>
      <c r="D23" s="1"/>
      <c r="E23" s="39" t="s">
        <v>286</v>
      </c>
      <c r="F23" s="1" t="s">
        <v>206</v>
      </c>
      <c r="G23">
        <v>1</v>
      </c>
      <c r="H23" s="3">
        <v>790</v>
      </c>
      <c r="I23" s="3">
        <f t="shared" ref="I23:I25" si="8">(G23*H23)</f>
        <v>790</v>
      </c>
      <c r="J23" s="13"/>
      <c r="K23" s="13">
        <f t="shared" ref="K23:K26" si="9">($G23*J$4)</f>
        <v>138</v>
      </c>
      <c r="L23" s="10">
        <f t="shared" ref="L23:L25" si="10">(H23*K23)</f>
        <v>109020</v>
      </c>
      <c r="M23" s="16">
        <v>0.04</v>
      </c>
      <c r="N23" s="3">
        <f t="shared" ref="N23:N26" si="11">(L23+(L23*4%))</f>
        <v>113380.8</v>
      </c>
      <c r="P23" s="38"/>
      <c r="Q23" s="38"/>
      <c r="R23" s="29"/>
    </row>
    <row r="24" spans="1:28" ht="42.05" customHeight="1">
      <c r="A24" s="7"/>
      <c r="B24" s="7"/>
      <c r="D24" s="1"/>
      <c r="E24" s="39" t="s">
        <v>287</v>
      </c>
      <c r="F24" s="1" t="s">
        <v>207</v>
      </c>
      <c r="G24">
        <v>2</v>
      </c>
      <c r="H24" s="3">
        <v>0</v>
      </c>
      <c r="I24" s="3">
        <f t="shared" si="8"/>
        <v>0</v>
      </c>
      <c r="J24" s="13"/>
      <c r="K24" s="13">
        <f t="shared" si="9"/>
        <v>276</v>
      </c>
      <c r="L24" s="10">
        <f t="shared" si="10"/>
        <v>0</v>
      </c>
      <c r="M24" s="16">
        <v>0.04</v>
      </c>
      <c r="N24" s="3">
        <f t="shared" si="11"/>
        <v>0</v>
      </c>
      <c r="P24" s="38"/>
      <c r="Q24" s="38"/>
      <c r="R24" s="29"/>
    </row>
    <row r="25" spans="1:28" ht="42.05" customHeight="1">
      <c r="A25" s="7"/>
      <c r="B25" s="7"/>
      <c r="D25" s="1"/>
      <c r="E25" s="39" t="s">
        <v>288</v>
      </c>
      <c r="F25" s="1" t="s">
        <v>208</v>
      </c>
      <c r="G25">
        <v>2</v>
      </c>
      <c r="H25" s="3">
        <v>0</v>
      </c>
      <c r="I25" s="3">
        <f t="shared" si="8"/>
        <v>0</v>
      </c>
      <c r="J25" s="13"/>
      <c r="K25" s="13">
        <f t="shared" si="9"/>
        <v>276</v>
      </c>
      <c r="L25" s="10">
        <f t="shared" si="10"/>
        <v>0</v>
      </c>
      <c r="M25" s="16">
        <v>0.04</v>
      </c>
      <c r="N25" s="3">
        <f t="shared" si="11"/>
        <v>0</v>
      </c>
      <c r="P25" s="38"/>
      <c r="Q25" s="38"/>
      <c r="R25" s="29"/>
    </row>
    <row r="26" spans="1:28" ht="42.05" customHeight="1">
      <c r="D26" s="1"/>
      <c r="E26" s="39" t="s">
        <v>289</v>
      </c>
      <c r="F26" s="1" t="s">
        <v>209</v>
      </c>
      <c r="G26">
        <v>2</v>
      </c>
      <c r="H26" s="3">
        <v>0</v>
      </c>
      <c r="I26" s="3">
        <f>(G26*H26)</f>
        <v>0</v>
      </c>
      <c r="K26" s="13">
        <f t="shared" si="9"/>
        <v>276</v>
      </c>
      <c r="L26" s="10">
        <f>(H26*K26)</f>
        <v>0</v>
      </c>
      <c r="M26" s="16">
        <v>0.04</v>
      </c>
      <c r="N26" s="3">
        <f t="shared" si="11"/>
        <v>0</v>
      </c>
    </row>
    <row r="27" spans="1:28" ht="42.05" customHeight="1">
      <c r="A27" s="5" t="s">
        <v>34</v>
      </c>
      <c r="E27" s="1"/>
      <c r="F27" s="1"/>
      <c r="I27" s="9">
        <f>(I22+I23+I24+I25+I26)</f>
        <v>4990</v>
      </c>
      <c r="J27" s="14"/>
      <c r="K27" s="14"/>
      <c r="L27" s="9">
        <f>(L22+L23+L24+L25+L26)</f>
        <v>688620</v>
      </c>
      <c r="M27" s="16"/>
      <c r="N27" s="9">
        <f>(N22+N23+N24+N25+N26)</f>
        <v>716164.8</v>
      </c>
      <c r="T27" s="26"/>
      <c r="U27" s="28"/>
      <c r="V27" s="27"/>
      <c r="W27" s="28"/>
      <c r="X27" s="27"/>
      <c r="Y27" s="28"/>
      <c r="Z27" s="27"/>
      <c r="AA27" s="28"/>
      <c r="AB27" s="27"/>
    </row>
    <row r="28" spans="1:28" ht="29.95" customHeight="1">
      <c r="A28" s="41" t="s">
        <v>202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28" ht="25.05" customHeight="1">
      <c r="A29" s="5" t="s">
        <v>26</v>
      </c>
      <c r="B29" s="5"/>
      <c r="D29" s="5" t="s">
        <v>32</v>
      </c>
      <c r="G29" s="5" t="s">
        <v>203</v>
      </c>
    </row>
    <row r="30" spans="1:28" ht="43.2">
      <c r="A30" s="2" t="s">
        <v>0</v>
      </c>
      <c r="B30" s="2" t="s">
        <v>51</v>
      </c>
      <c r="C30" s="2" t="s">
        <v>1</v>
      </c>
      <c r="D30" s="2" t="s">
        <v>10</v>
      </c>
      <c r="E30" s="2" t="s">
        <v>9</v>
      </c>
      <c r="F30" s="2" t="s">
        <v>11</v>
      </c>
      <c r="G30" s="2" t="s">
        <v>8</v>
      </c>
      <c r="H30" s="4" t="s">
        <v>7</v>
      </c>
      <c r="I30" s="4" t="s">
        <v>27</v>
      </c>
      <c r="J30" s="12" t="s">
        <v>6</v>
      </c>
      <c r="K30" s="12" t="s">
        <v>28</v>
      </c>
      <c r="L30" s="8" t="s">
        <v>29</v>
      </c>
      <c r="M30" s="6" t="s">
        <v>14</v>
      </c>
      <c r="N30" s="8" t="s">
        <v>30</v>
      </c>
    </row>
    <row r="31" spans="1:28" ht="42.05" customHeight="1">
      <c r="A31" s="7">
        <v>5</v>
      </c>
      <c r="B31" s="7">
        <v>138</v>
      </c>
      <c r="C31" t="s">
        <v>191</v>
      </c>
      <c r="D31" s="1" t="s">
        <v>180</v>
      </c>
      <c r="E31" s="39" t="s">
        <v>285</v>
      </c>
      <c r="F31" s="1" t="s">
        <v>205</v>
      </c>
      <c r="G31">
        <v>2</v>
      </c>
      <c r="H31" s="3">
        <v>2100</v>
      </c>
      <c r="I31" s="3">
        <f>(G31*H31)</f>
        <v>4200</v>
      </c>
      <c r="J31" s="13">
        <v>138</v>
      </c>
      <c r="K31" s="13">
        <f>($G31*J$4)</f>
        <v>276</v>
      </c>
      <c r="L31" s="10">
        <f>(H31*K31)</f>
        <v>579600</v>
      </c>
      <c r="M31" s="16">
        <v>0.04</v>
      </c>
      <c r="N31" s="3">
        <f>(L31+(L31*4%))</f>
        <v>602784</v>
      </c>
      <c r="P31" s="38"/>
      <c r="Q31" s="38"/>
      <c r="R31" s="29"/>
    </row>
    <row r="32" spans="1:28" ht="42.05" customHeight="1">
      <c r="A32" s="7"/>
      <c r="B32" s="7"/>
      <c r="D32" s="1"/>
      <c r="E32" s="39" t="s">
        <v>286</v>
      </c>
      <c r="F32" s="1" t="s">
        <v>206</v>
      </c>
      <c r="G32">
        <v>1</v>
      </c>
      <c r="H32" s="3">
        <v>790</v>
      </c>
      <c r="I32" s="3">
        <f t="shared" ref="I32:I34" si="12">(G32*H32)</f>
        <v>790</v>
      </c>
      <c r="J32" s="13"/>
      <c r="K32" s="13">
        <f t="shared" ref="K32:K35" si="13">($G32*J$4)</f>
        <v>138</v>
      </c>
      <c r="L32" s="10">
        <f t="shared" ref="L32:L34" si="14">(H32*K32)</f>
        <v>109020</v>
      </c>
      <c r="M32" s="16">
        <v>0.04</v>
      </c>
      <c r="N32" s="3">
        <f t="shared" ref="N32:N35" si="15">(L32+(L32*4%))</f>
        <v>113380.8</v>
      </c>
      <c r="P32" s="38"/>
      <c r="Q32" s="38"/>
      <c r="R32" s="29"/>
    </row>
    <row r="33" spans="1:28" ht="42.05" customHeight="1">
      <c r="A33" s="7"/>
      <c r="B33" s="7"/>
      <c r="D33" s="1"/>
      <c r="E33" s="39" t="s">
        <v>287</v>
      </c>
      <c r="F33" s="1" t="s">
        <v>207</v>
      </c>
      <c r="G33">
        <v>2</v>
      </c>
      <c r="H33" s="3">
        <v>0</v>
      </c>
      <c r="I33" s="3">
        <f t="shared" si="12"/>
        <v>0</v>
      </c>
      <c r="J33" s="13"/>
      <c r="K33" s="13">
        <f t="shared" si="13"/>
        <v>276</v>
      </c>
      <c r="L33" s="10">
        <f t="shared" si="14"/>
        <v>0</v>
      </c>
      <c r="M33" s="16">
        <v>0.04</v>
      </c>
      <c r="N33" s="3">
        <f t="shared" si="15"/>
        <v>0</v>
      </c>
      <c r="P33" s="38"/>
      <c r="Q33" s="38"/>
      <c r="R33" s="29"/>
    </row>
    <row r="34" spans="1:28" ht="42.05" customHeight="1">
      <c r="A34" s="7"/>
      <c r="B34" s="7"/>
      <c r="D34" s="1"/>
      <c r="E34" s="39" t="s">
        <v>288</v>
      </c>
      <c r="F34" s="1" t="s">
        <v>208</v>
      </c>
      <c r="G34">
        <v>2</v>
      </c>
      <c r="H34" s="3">
        <v>0</v>
      </c>
      <c r="I34" s="3">
        <f t="shared" si="12"/>
        <v>0</v>
      </c>
      <c r="J34" s="13"/>
      <c r="K34" s="13">
        <f t="shared" si="13"/>
        <v>276</v>
      </c>
      <c r="L34" s="10">
        <f t="shared" si="14"/>
        <v>0</v>
      </c>
      <c r="M34" s="16">
        <v>0.04</v>
      </c>
      <c r="N34" s="3">
        <f t="shared" si="15"/>
        <v>0</v>
      </c>
      <c r="P34" s="38"/>
      <c r="Q34" s="38"/>
      <c r="R34" s="29"/>
    </row>
    <row r="35" spans="1:28" ht="42.05" customHeight="1">
      <c r="D35" s="1"/>
      <c r="E35" s="39" t="s">
        <v>289</v>
      </c>
      <c r="F35" s="1" t="s">
        <v>209</v>
      </c>
      <c r="G35">
        <v>2</v>
      </c>
      <c r="H35" s="3">
        <v>0</v>
      </c>
      <c r="I35" s="3">
        <f>(G35*H35)</f>
        <v>0</v>
      </c>
      <c r="K35" s="13">
        <f t="shared" si="13"/>
        <v>276</v>
      </c>
      <c r="L35" s="10">
        <f>(H35*K35)</f>
        <v>0</v>
      </c>
      <c r="M35" s="16">
        <v>0.04</v>
      </c>
      <c r="N35" s="3">
        <f t="shared" si="15"/>
        <v>0</v>
      </c>
    </row>
    <row r="36" spans="1:28" ht="42.05" customHeight="1">
      <c r="A36" s="5" t="s">
        <v>34</v>
      </c>
      <c r="E36" s="1"/>
      <c r="F36" s="1"/>
      <c r="I36" s="9">
        <f>(I31+I32+I33+I34+I35)</f>
        <v>4990</v>
      </c>
      <c r="J36" s="14"/>
      <c r="K36" s="14"/>
      <c r="L36" s="9">
        <f>(L31+L32+L33+L34+L35)</f>
        <v>688620</v>
      </c>
      <c r="M36" s="16"/>
      <c r="N36" s="9">
        <f>(N31+N32+N33+N34+N35)</f>
        <v>716164.8</v>
      </c>
      <c r="T36" s="26"/>
      <c r="U36" s="28"/>
      <c r="V36" s="27"/>
      <c r="W36" s="28"/>
      <c r="X36" s="27"/>
      <c r="Y36" s="28"/>
      <c r="Z36" s="27"/>
      <c r="AA36" s="28"/>
      <c r="AB36" s="27"/>
    </row>
    <row r="37" spans="1:28">
      <c r="A37" s="43" t="s">
        <v>204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1:2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</row>
    <row r="39" spans="1:28">
      <c r="A39" s="38"/>
      <c r="B39" s="38"/>
      <c r="C39" s="38"/>
      <c r="D39" s="38"/>
      <c r="E39" s="38"/>
      <c r="F39" s="38"/>
      <c r="G39" s="38"/>
      <c r="H39" s="38"/>
      <c r="I39" s="38"/>
      <c r="J39" s="35"/>
      <c r="K39" s="38"/>
      <c r="L39" s="38"/>
      <c r="M39" s="38"/>
      <c r="N39" s="38"/>
    </row>
    <row r="40" spans="1:28" s="17" customFormat="1" ht="20.05" customHeight="1">
      <c r="A40" s="17" t="s">
        <v>36</v>
      </c>
      <c r="H40" s="18"/>
      <c r="I40" s="18">
        <f>(I9*1)</f>
        <v>4990</v>
      </c>
      <c r="J40" s="19"/>
      <c r="K40" s="19"/>
      <c r="L40" s="18"/>
      <c r="N40" s="18"/>
    </row>
    <row r="41" spans="1:28" s="17" customFormat="1" ht="20.05" customHeight="1">
      <c r="A41" s="17" t="s">
        <v>37</v>
      </c>
      <c r="H41" s="18"/>
      <c r="I41" s="18">
        <f>(I18+I27+I36)</f>
        <v>14970</v>
      </c>
      <c r="J41" s="19"/>
      <c r="K41" s="19"/>
      <c r="L41" s="18"/>
      <c r="N41" s="18"/>
    </row>
    <row r="42" spans="1:28" s="17" customFormat="1" ht="20.05" customHeight="1">
      <c r="A42" s="17" t="s">
        <v>38</v>
      </c>
      <c r="H42" s="18"/>
      <c r="I42" s="18">
        <f>(I40+I41)</f>
        <v>19960</v>
      </c>
      <c r="J42" s="19"/>
      <c r="K42" s="19"/>
      <c r="L42" s="18"/>
      <c r="N42" s="18"/>
    </row>
    <row r="45" spans="1:28" s="20" customFormat="1" ht="20.05" customHeight="1">
      <c r="A45" s="20" t="s">
        <v>39</v>
      </c>
      <c r="H45" s="21"/>
      <c r="I45" s="21"/>
      <c r="J45" s="22"/>
      <c r="K45" s="22"/>
      <c r="L45" s="31">
        <f>(L9*1)</f>
        <v>688620</v>
      </c>
      <c r="N45" s="21">
        <f>(N9*1)</f>
        <v>716164.8</v>
      </c>
    </row>
    <row r="46" spans="1:28" s="20" customFormat="1" ht="20.05" customHeight="1">
      <c r="A46" s="20" t="s">
        <v>40</v>
      </c>
      <c r="H46" s="21"/>
      <c r="I46" s="21"/>
      <c r="J46" s="22"/>
      <c r="K46" s="22"/>
      <c r="L46" s="31">
        <f>(L18+L27+L36)</f>
        <v>2065860</v>
      </c>
      <c r="N46" s="21">
        <f>(N18+N27+N36)</f>
        <v>2148494.4000000004</v>
      </c>
      <c r="O46" s="21"/>
    </row>
    <row r="47" spans="1:28" s="20" customFormat="1" ht="20.05" customHeight="1">
      <c r="A47" s="20" t="s">
        <v>41</v>
      </c>
      <c r="H47" s="21"/>
      <c r="I47" s="21"/>
      <c r="J47" s="22"/>
      <c r="K47" s="22"/>
      <c r="L47" s="31">
        <f>(L45+L46)</f>
        <v>2754480</v>
      </c>
      <c r="N47" s="21">
        <f>(N45+N46)</f>
        <v>2864659.2</v>
      </c>
    </row>
    <row r="48" spans="1:28">
      <c r="L48" s="30"/>
    </row>
    <row r="49" spans="1:14">
      <c r="A49" s="20" t="s">
        <v>31</v>
      </c>
      <c r="L49" s="32">
        <f>(L47:L47)</f>
        <v>2754480</v>
      </c>
      <c r="N49" s="9">
        <f>(N47:N47)</f>
        <v>2864659.2</v>
      </c>
    </row>
    <row r="51" spans="1:14">
      <c r="H51" s="24"/>
      <c r="J51" s="25"/>
      <c r="K51" s="25"/>
      <c r="L51" s="24"/>
      <c r="M51" s="26"/>
      <c r="N51" s="24"/>
    </row>
    <row r="52" spans="1:14">
      <c r="H52" s="24"/>
      <c r="J52" s="25"/>
      <c r="K52" s="25"/>
      <c r="L52" s="24"/>
      <c r="M52" s="26"/>
      <c r="N52" s="24"/>
    </row>
    <row r="53" spans="1:14">
      <c r="H53" s="24"/>
      <c r="J53" s="25"/>
      <c r="K53" s="25"/>
      <c r="L53" s="24"/>
      <c r="M53" s="26"/>
      <c r="N53" s="24"/>
    </row>
  </sheetData>
  <mergeCells count="6">
    <mergeCell ref="A38:N38"/>
    <mergeCell ref="A1:L1"/>
    <mergeCell ref="A10:L10"/>
    <mergeCell ref="A19:L19"/>
    <mergeCell ref="A28:L28"/>
    <mergeCell ref="A37:N3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B57"/>
  <sheetViews>
    <sheetView topLeftCell="A3"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2" t="s">
        <v>210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213</v>
      </c>
      <c r="G2" s="5" t="s">
        <v>220</v>
      </c>
    </row>
    <row r="3" spans="1:28" ht="42.05" customHeight="1">
      <c r="A3" s="2" t="s">
        <v>0</v>
      </c>
      <c r="B3" s="2" t="s">
        <v>232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6</v>
      </c>
      <c r="B4" s="7">
        <v>281</v>
      </c>
      <c r="C4" t="s">
        <v>211</v>
      </c>
      <c r="D4" s="1" t="s">
        <v>180</v>
      </c>
      <c r="E4" s="39" t="s">
        <v>290</v>
      </c>
      <c r="F4" s="1" t="s">
        <v>214</v>
      </c>
      <c r="G4">
        <v>122</v>
      </c>
      <c r="H4" s="3">
        <v>5.9</v>
      </c>
      <c r="I4" s="3">
        <f>(G4*H4)</f>
        <v>719.80000000000007</v>
      </c>
      <c r="J4" s="13">
        <v>281</v>
      </c>
      <c r="K4" s="13">
        <f>($G4*J$4)</f>
        <v>34282</v>
      </c>
      <c r="L4" s="10">
        <f>(H4*K4)</f>
        <v>202263.80000000002</v>
      </c>
      <c r="M4" s="16">
        <v>0.04</v>
      </c>
      <c r="N4" s="3">
        <f>(L4+(L4*4%))</f>
        <v>210354.35200000001</v>
      </c>
      <c r="P4" s="38"/>
      <c r="Q4" s="38"/>
      <c r="R4" s="29"/>
    </row>
    <row r="5" spans="1:28" ht="42.05" customHeight="1">
      <c r="A5" s="7"/>
      <c r="B5" s="7"/>
      <c r="D5" s="1"/>
      <c r="E5" s="39" t="s">
        <v>291</v>
      </c>
      <c r="F5" s="1" t="s">
        <v>215</v>
      </c>
      <c r="J5" s="13"/>
      <c r="K5" s="13"/>
      <c r="L5" s="10"/>
      <c r="M5" s="16"/>
      <c r="P5" s="38"/>
      <c r="Q5" s="38"/>
      <c r="R5" s="29"/>
    </row>
    <row r="6" spans="1:28" ht="42.05" customHeight="1">
      <c r="A6" s="7"/>
      <c r="B6" s="7"/>
      <c r="D6" s="1"/>
      <c r="E6" s="39" t="s">
        <v>292</v>
      </c>
      <c r="F6" s="1" t="s">
        <v>216</v>
      </c>
      <c r="J6" s="13"/>
      <c r="K6" s="13"/>
      <c r="L6" s="10"/>
      <c r="M6" s="16"/>
      <c r="P6" s="38"/>
      <c r="Q6" s="38"/>
      <c r="R6" s="29"/>
    </row>
    <row r="7" spans="1:28" ht="42.05" customHeight="1">
      <c r="A7" s="7"/>
      <c r="B7" s="7"/>
      <c r="D7" s="1"/>
      <c r="E7" s="39" t="s">
        <v>293</v>
      </c>
      <c r="F7" s="1" t="s">
        <v>217</v>
      </c>
      <c r="J7" s="13"/>
      <c r="K7" s="13"/>
      <c r="L7" s="10"/>
      <c r="M7" s="16"/>
      <c r="P7" s="38"/>
      <c r="Q7" s="38"/>
      <c r="R7" s="29"/>
    </row>
    <row r="8" spans="1:28" ht="42.05" customHeight="1">
      <c r="D8" s="1"/>
      <c r="E8" s="39" t="s">
        <v>294</v>
      </c>
      <c r="F8" s="1" t="s">
        <v>218</v>
      </c>
      <c r="K8" s="13"/>
      <c r="L8" s="10"/>
      <c r="M8" s="16"/>
    </row>
    <row r="9" spans="1:28" ht="42.05" customHeight="1">
      <c r="D9" s="1"/>
      <c r="E9" s="39" t="s">
        <v>295</v>
      </c>
      <c r="F9" s="1" t="s">
        <v>219</v>
      </c>
      <c r="K9" s="13"/>
      <c r="L9" s="10"/>
      <c r="M9" s="16"/>
    </row>
    <row r="10" spans="1:28" ht="42.05" customHeight="1">
      <c r="A10" s="5" t="s">
        <v>212</v>
      </c>
      <c r="E10" s="1"/>
      <c r="F10" s="1"/>
      <c r="I10" s="9">
        <f>(I4)</f>
        <v>719.80000000000007</v>
      </c>
      <c r="J10" s="14"/>
      <c r="K10" s="14"/>
      <c r="L10" s="9">
        <f>(L4)</f>
        <v>202263.80000000002</v>
      </c>
      <c r="M10" s="16"/>
      <c r="N10" s="9">
        <f>(N4)</f>
        <v>210354.35200000001</v>
      </c>
      <c r="T10" s="26"/>
      <c r="U10" s="28"/>
      <c r="V10" s="27"/>
      <c r="W10" s="28"/>
      <c r="X10" s="27"/>
      <c r="Y10" s="28"/>
      <c r="Z10" s="27"/>
      <c r="AA10" s="28"/>
      <c r="AB10" s="27"/>
    </row>
    <row r="11" spans="1:28" ht="29.95" customHeight="1">
      <c r="A11" s="42" t="s">
        <v>210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28" ht="25.05" customHeight="1">
      <c r="A12" s="5" t="s">
        <v>5</v>
      </c>
      <c r="B12" s="5"/>
      <c r="D12" s="5" t="s">
        <v>213</v>
      </c>
      <c r="G12" s="5" t="s">
        <v>220</v>
      </c>
    </row>
    <row r="13" spans="1:28" ht="42.05" customHeight="1">
      <c r="A13" s="2" t="s">
        <v>0</v>
      </c>
      <c r="B13" s="2" t="s">
        <v>232</v>
      </c>
      <c r="C13" s="2" t="s">
        <v>1</v>
      </c>
      <c r="D13" s="2" t="s">
        <v>10</v>
      </c>
      <c r="E13" s="2" t="s">
        <v>9</v>
      </c>
      <c r="F13" s="2" t="s">
        <v>11</v>
      </c>
      <c r="G13" s="2" t="s">
        <v>8</v>
      </c>
      <c r="H13" s="4" t="s">
        <v>7</v>
      </c>
      <c r="I13" s="4" t="s">
        <v>19</v>
      </c>
      <c r="J13" s="12" t="s">
        <v>6</v>
      </c>
      <c r="K13" s="12" t="s">
        <v>20</v>
      </c>
      <c r="L13" s="8" t="s">
        <v>21</v>
      </c>
      <c r="M13" s="6" t="s">
        <v>14</v>
      </c>
      <c r="N13" s="8" t="s">
        <v>22</v>
      </c>
    </row>
    <row r="14" spans="1:28" ht="42.05" customHeight="1">
      <c r="A14" s="7">
        <v>6</v>
      </c>
      <c r="B14" s="7">
        <v>281</v>
      </c>
      <c r="C14" t="s">
        <v>211</v>
      </c>
      <c r="D14" s="1" t="s">
        <v>180</v>
      </c>
      <c r="E14" s="39" t="s">
        <v>290</v>
      </c>
      <c r="F14" s="1" t="s">
        <v>214</v>
      </c>
      <c r="G14">
        <v>122</v>
      </c>
      <c r="H14" s="3">
        <v>5.9</v>
      </c>
      <c r="I14" s="3">
        <f>(G14*H14)</f>
        <v>719.80000000000007</v>
      </c>
      <c r="J14" s="13">
        <v>281</v>
      </c>
      <c r="K14" s="13">
        <f>($G14*J$4)</f>
        <v>34282</v>
      </c>
      <c r="L14" s="10">
        <f>(H14*K14)</f>
        <v>202263.80000000002</v>
      </c>
      <c r="M14" s="16">
        <v>0.04</v>
      </c>
      <c r="N14" s="3">
        <f>(L14+(L14*4%))</f>
        <v>210354.35200000001</v>
      </c>
      <c r="P14" s="38"/>
      <c r="Q14" s="38"/>
      <c r="R14" s="29"/>
    </row>
    <row r="15" spans="1:28" ht="42.05" customHeight="1">
      <c r="A15" s="7"/>
      <c r="B15" s="7"/>
      <c r="D15" s="1"/>
      <c r="E15" s="39" t="s">
        <v>291</v>
      </c>
      <c r="F15" s="1" t="s">
        <v>215</v>
      </c>
      <c r="J15" s="13"/>
      <c r="K15" s="13"/>
      <c r="L15" s="10"/>
      <c r="M15" s="16"/>
      <c r="P15" s="38"/>
      <c r="Q15" s="38"/>
      <c r="R15" s="29"/>
    </row>
    <row r="16" spans="1:28" ht="42.05" customHeight="1">
      <c r="A16" s="7"/>
      <c r="B16" s="7"/>
      <c r="D16" s="1"/>
      <c r="E16" s="39" t="s">
        <v>292</v>
      </c>
      <c r="F16" s="1" t="s">
        <v>216</v>
      </c>
      <c r="J16" s="13"/>
      <c r="K16" s="13"/>
      <c r="L16" s="10"/>
      <c r="M16" s="16"/>
      <c r="P16" s="38"/>
      <c r="Q16" s="38"/>
      <c r="R16" s="29"/>
    </row>
    <row r="17" spans="1:28" ht="42.05" customHeight="1">
      <c r="A17" s="7"/>
      <c r="B17" s="7"/>
      <c r="D17" s="1"/>
      <c r="E17" s="39" t="s">
        <v>293</v>
      </c>
      <c r="F17" s="1" t="s">
        <v>217</v>
      </c>
      <c r="J17" s="13"/>
      <c r="K17" s="13"/>
      <c r="L17" s="10"/>
      <c r="M17" s="16"/>
      <c r="P17" s="38"/>
      <c r="Q17" s="38"/>
      <c r="R17" s="29"/>
    </row>
    <row r="18" spans="1:28" ht="42.05" customHeight="1">
      <c r="D18" s="1"/>
      <c r="E18" s="39" t="s">
        <v>294</v>
      </c>
      <c r="F18" s="1" t="s">
        <v>218</v>
      </c>
      <c r="K18" s="13"/>
      <c r="L18" s="10"/>
      <c r="M18" s="16"/>
    </row>
    <row r="19" spans="1:28" ht="42.05" customHeight="1">
      <c r="D19" s="1"/>
      <c r="E19" s="39" t="s">
        <v>295</v>
      </c>
      <c r="F19" s="1" t="s">
        <v>219</v>
      </c>
      <c r="K19" s="13"/>
      <c r="L19" s="10"/>
      <c r="M19" s="16"/>
    </row>
    <row r="20" spans="1:28" ht="42.05" customHeight="1">
      <c r="A20" s="5" t="s">
        <v>212</v>
      </c>
      <c r="E20" s="1"/>
      <c r="F20" s="1"/>
      <c r="I20" s="9">
        <f>(I14)</f>
        <v>719.80000000000007</v>
      </c>
      <c r="J20" s="14"/>
      <c r="K20" s="14"/>
      <c r="L20" s="9">
        <f>(L14)</f>
        <v>202263.80000000002</v>
      </c>
      <c r="M20" s="16"/>
      <c r="N20" s="9">
        <f>(N14)</f>
        <v>210354.35200000001</v>
      </c>
      <c r="T20" s="26"/>
      <c r="U20" s="28"/>
      <c r="V20" s="27"/>
      <c r="W20" s="28"/>
      <c r="X20" s="27"/>
      <c r="Y20" s="28"/>
      <c r="Z20" s="27"/>
      <c r="AA20" s="28"/>
      <c r="AB20" s="27"/>
    </row>
    <row r="21" spans="1:28" ht="29.95" customHeight="1">
      <c r="A21" s="42" t="s">
        <v>210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</row>
    <row r="22" spans="1:28" ht="25.05" customHeight="1">
      <c r="A22" s="5" t="s">
        <v>17</v>
      </c>
      <c r="B22" s="5"/>
      <c r="D22" s="5" t="s">
        <v>213</v>
      </c>
      <c r="G22" s="5" t="s">
        <v>220</v>
      </c>
    </row>
    <row r="23" spans="1:28" ht="42.05" customHeight="1">
      <c r="A23" s="2" t="s">
        <v>0</v>
      </c>
      <c r="B23" s="2" t="s">
        <v>232</v>
      </c>
      <c r="C23" s="2" t="s">
        <v>1</v>
      </c>
      <c r="D23" s="2" t="s">
        <v>10</v>
      </c>
      <c r="E23" s="2" t="s">
        <v>9</v>
      </c>
      <c r="F23" s="2" t="s">
        <v>11</v>
      </c>
      <c r="G23" s="2" t="s">
        <v>8</v>
      </c>
      <c r="H23" s="4" t="s">
        <v>7</v>
      </c>
      <c r="I23" s="4" t="s">
        <v>18</v>
      </c>
      <c r="J23" s="12" t="s">
        <v>6</v>
      </c>
      <c r="K23" s="12" t="s">
        <v>23</v>
      </c>
      <c r="L23" s="8" t="s">
        <v>24</v>
      </c>
      <c r="M23" s="6" t="s">
        <v>14</v>
      </c>
      <c r="N23" s="8" t="s">
        <v>25</v>
      </c>
    </row>
    <row r="24" spans="1:28" ht="42.05" customHeight="1">
      <c r="A24" s="7">
        <v>6</v>
      </c>
      <c r="B24" s="7">
        <v>281</v>
      </c>
      <c r="C24" t="s">
        <v>211</v>
      </c>
      <c r="D24" s="1" t="s">
        <v>180</v>
      </c>
      <c r="E24" s="39" t="s">
        <v>290</v>
      </c>
      <c r="F24" s="1" t="s">
        <v>214</v>
      </c>
      <c r="G24">
        <v>122</v>
      </c>
      <c r="H24" s="3">
        <v>5.9</v>
      </c>
      <c r="I24" s="3">
        <f>(G24*H24)</f>
        <v>719.80000000000007</v>
      </c>
      <c r="J24" s="13">
        <v>281</v>
      </c>
      <c r="K24" s="13">
        <f>($G24*J$4)</f>
        <v>34282</v>
      </c>
      <c r="L24" s="10">
        <f>(H24*K24)</f>
        <v>202263.80000000002</v>
      </c>
      <c r="M24" s="16">
        <v>0.04</v>
      </c>
      <c r="N24" s="3">
        <f>(L24+(L24*4%))</f>
        <v>210354.35200000001</v>
      </c>
      <c r="P24" s="38"/>
      <c r="Q24" s="38"/>
      <c r="R24" s="29"/>
    </row>
    <row r="25" spans="1:28" ht="42.05" customHeight="1">
      <c r="A25" s="7"/>
      <c r="B25" s="7"/>
      <c r="D25" s="1"/>
      <c r="E25" s="39" t="s">
        <v>291</v>
      </c>
      <c r="F25" s="1" t="s">
        <v>215</v>
      </c>
      <c r="J25" s="13"/>
      <c r="K25" s="13"/>
      <c r="L25" s="10"/>
      <c r="M25" s="16"/>
      <c r="P25" s="38"/>
      <c r="Q25" s="38"/>
      <c r="R25" s="29"/>
    </row>
    <row r="26" spans="1:28" ht="42.05" customHeight="1">
      <c r="A26" s="7"/>
      <c r="B26" s="7"/>
      <c r="D26" s="1"/>
      <c r="E26" s="39" t="s">
        <v>292</v>
      </c>
      <c r="F26" s="1" t="s">
        <v>216</v>
      </c>
      <c r="J26" s="13"/>
      <c r="K26" s="13"/>
      <c r="L26" s="10"/>
      <c r="M26" s="16"/>
      <c r="P26" s="38"/>
      <c r="Q26" s="38"/>
      <c r="R26" s="29"/>
    </row>
    <row r="27" spans="1:28" ht="42.05" customHeight="1">
      <c r="A27" s="7"/>
      <c r="B27" s="7"/>
      <c r="D27" s="1"/>
      <c r="E27" s="39" t="s">
        <v>293</v>
      </c>
      <c r="F27" s="1" t="s">
        <v>217</v>
      </c>
      <c r="J27" s="13"/>
      <c r="K27" s="13"/>
      <c r="L27" s="10"/>
      <c r="M27" s="16"/>
      <c r="P27" s="38"/>
      <c r="Q27" s="38"/>
      <c r="R27" s="29"/>
    </row>
    <row r="28" spans="1:28" ht="42.05" customHeight="1">
      <c r="D28" s="1"/>
      <c r="E28" s="39" t="s">
        <v>294</v>
      </c>
      <c r="F28" s="1" t="s">
        <v>218</v>
      </c>
      <c r="K28" s="13"/>
      <c r="L28" s="10"/>
      <c r="M28" s="16"/>
    </row>
    <row r="29" spans="1:28" ht="42.05" customHeight="1">
      <c r="D29" s="1"/>
      <c r="E29" s="39" t="s">
        <v>295</v>
      </c>
      <c r="F29" s="1" t="s">
        <v>219</v>
      </c>
      <c r="K29" s="13"/>
      <c r="L29" s="10"/>
      <c r="M29" s="16"/>
    </row>
    <row r="30" spans="1:28" ht="42.05" customHeight="1">
      <c r="A30" s="5" t="s">
        <v>212</v>
      </c>
      <c r="E30" s="1"/>
      <c r="F30" s="1"/>
      <c r="I30" s="9">
        <f>(I24)</f>
        <v>719.80000000000007</v>
      </c>
      <c r="J30" s="14"/>
      <c r="K30" s="14"/>
      <c r="L30" s="9">
        <f>(L24)</f>
        <v>202263.80000000002</v>
      </c>
      <c r="M30" s="16"/>
      <c r="N30" s="9">
        <f>(N24)</f>
        <v>210354.35200000001</v>
      </c>
      <c r="T30" s="26"/>
      <c r="U30" s="28"/>
      <c r="V30" s="27"/>
      <c r="W30" s="28"/>
      <c r="X30" s="27"/>
      <c r="Y30" s="28"/>
      <c r="Z30" s="27"/>
      <c r="AA30" s="28"/>
      <c r="AB30" s="27"/>
    </row>
    <row r="31" spans="1:28" ht="29.95" customHeight="1">
      <c r="A31" s="42" t="s">
        <v>210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28" ht="25.05" customHeight="1">
      <c r="A32" s="5" t="s">
        <v>26</v>
      </c>
      <c r="B32" s="5"/>
      <c r="D32" s="5" t="s">
        <v>213</v>
      </c>
      <c r="G32" s="5" t="s">
        <v>220</v>
      </c>
    </row>
    <row r="33" spans="1:28" ht="43.2">
      <c r="A33" s="2" t="s">
        <v>0</v>
      </c>
      <c r="B33" s="2" t="s">
        <v>232</v>
      </c>
      <c r="C33" s="2" t="s">
        <v>1</v>
      </c>
      <c r="D33" s="2" t="s">
        <v>10</v>
      </c>
      <c r="E33" s="2" t="s">
        <v>9</v>
      </c>
      <c r="F33" s="2" t="s">
        <v>11</v>
      </c>
      <c r="G33" s="2" t="s">
        <v>8</v>
      </c>
      <c r="H33" s="4" t="s">
        <v>7</v>
      </c>
      <c r="I33" s="4" t="s">
        <v>27</v>
      </c>
      <c r="J33" s="12" t="s">
        <v>6</v>
      </c>
      <c r="K33" s="12" t="s">
        <v>28</v>
      </c>
      <c r="L33" s="8" t="s">
        <v>29</v>
      </c>
      <c r="M33" s="6" t="s">
        <v>14</v>
      </c>
      <c r="N33" s="8" t="s">
        <v>30</v>
      </c>
    </row>
    <row r="34" spans="1:28" ht="42.05" customHeight="1">
      <c r="A34" s="7">
        <v>6</v>
      </c>
      <c r="B34" s="7">
        <v>281</v>
      </c>
      <c r="C34" t="s">
        <v>211</v>
      </c>
      <c r="D34" s="1" t="s">
        <v>180</v>
      </c>
      <c r="E34" s="39" t="s">
        <v>290</v>
      </c>
      <c r="F34" s="1" t="s">
        <v>214</v>
      </c>
      <c r="G34">
        <v>122</v>
      </c>
      <c r="H34" s="3">
        <v>5.9</v>
      </c>
      <c r="I34" s="3">
        <f>(G34*H34)</f>
        <v>719.80000000000007</v>
      </c>
      <c r="J34" s="13">
        <v>281</v>
      </c>
      <c r="K34" s="13">
        <f>($G34*J$4)</f>
        <v>34282</v>
      </c>
      <c r="L34" s="10">
        <f>(H34*K34)</f>
        <v>202263.80000000002</v>
      </c>
      <c r="M34" s="16">
        <v>0.04</v>
      </c>
      <c r="N34" s="3">
        <f>(L34+(L34*4%))</f>
        <v>210354.35200000001</v>
      </c>
      <c r="P34" s="38"/>
      <c r="Q34" s="38"/>
      <c r="R34" s="29"/>
    </row>
    <row r="35" spans="1:28" ht="42.05" customHeight="1">
      <c r="A35" s="7"/>
      <c r="B35" s="7"/>
      <c r="D35" s="1"/>
      <c r="E35" s="39" t="s">
        <v>291</v>
      </c>
      <c r="F35" s="1" t="s">
        <v>215</v>
      </c>
      <c r="J35" s="13"/>
      <c r="K35" s="13"/>
      <c r="L35" s="10"/>
      <c r="M35" s="16"/>
      <c r="P35" s="38"/>
      <c r="Q35" s="38"/>
      <c r="R35" s="29"/>
    </row>
    <row r="36" spans="1:28" ht="42.05" customHeight="1">
      <c r="A36" s="7"/>
      <c r="B36" s="7"/>
      <c r="D36" s="1"/>
      <c r="E36" s="39" t="s">
        <v>292</v>
      </c>
      <c r="F36" s="1" t="s">
        <v>216</v>
      </c>
      <c r="J36" s="13"/>
      <c r="K36" s="13"/>
      <c r="L36" s="10"/>
      <c r="M36" s="16"/>
      <c r="P36" s="38"/>
      <c r="Q36" s="38"/>
      <c r="R36" s="29"/>
    </row>
    <row r="37" spans="1:28" ht="42.05" customHeight="1">
      <c r="A37" s="7"/>
      <c r="B37" s="7"/>
      <c r="D37" s="1"/>
      <c r="E37" s="39" t="s">
        <v>293</v>
      </c>
      <c r="F37" s="1" t="s">
        <v>217</v>
      </c>
      <c r="J37" s="13"/>
      <c r="K37" s="13"/>
      <c r="L37" s="10"/>
      <c r="M37" s="16"/>
      <c r="P37" s="38"/>
      <c r="Q37" s="38"/>
      <c r="R37" s="29"/>
    </row>
    <row r="38" spans="1:28" ht="42.05" customHeight="1">
      <c r="D38" s="1"/>
      <c r="E38" s="39" t="s">
        <v>294</v>
      </c>
      <c r="F38" s="1" t="s">
        <v>218</v>
      </c>
      <c r="K38" s="13"/>
      <c r="L38" s="10"/>
      <c r="M38" s="16"/>
    </row>
    <row r="39" spans="1:28" ht="42.05" customHeight="1">
      <c r="D39" s="1"/>
      <c r="E39" s="39" t="s">
        <v>295</v>
      </c>
      <c r="F39" s="1" t="s">
        <v>219</v>
      </c>
      <c r="K39" s="13"/>
      <c r="L39" s="10"/>
      <c r="M39" s="16"/>
    </row>
    <row r="40" spans="1:28" ht="42.05" customHeight="1">
      <c r="A40" s="5" t="s">
        <v>212</v>
      </c>
      <c r="E40" s="1"/>
      <c r="F40" s="1"/>
      <c r="I40" s="9">
        <f>(I34)</f>
        <v>719.80000000000007</v>
      </c>
      <c r="J40" s="14"/>
      <c r="K40" s="14"/>
      <c r="L40" s="9">
        <f>(L34)</f>
        <v>202263.80000000002</v>
      </c>
      <c r="M40" s="16"/>
      <c r="N40" s="9">
        <f>(N34)</f>
        <v>210354.35200000001</v>
      </c>
      <c r="T40" s="26"/>
      <c r="U40" s="28"/>
      <c r="V40" s="27"/>
      <c r="W40" s="28"/>
      <c r="X40" s="27"/>
      <c r="Y40" s="28"/>
      <c r="Z40" s="27"/>
      <c r="AA40" s="28"/>
      <c r="AB40" s="27"/>
    </row>
    <row r="41" spans="1:28">
      <c r="A41" s="43" t="s">
        <v>228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</row>
    <row r="42" spans="1:28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1:28">
      <c r="A43" s="38"/>
      <c r="B43" s="38"/>
      <c r="C43" s="38"/>
      <c r="D43" s="38"/>
      <c r="E43" s="38"/>
      <c r="F43" s="38"/>
      <c r="G43" s="38"/>
      <c r="H43" s="38"/>
      <c r="I43" s="38"/>
      <c r="J43" s="35"/>
      <c r="K43" s="38"/>
      <c r="L43" s="38"/>
      <c r="M43" s="38"/>
      <c r="N43" s="38"/>
    </row>
    <row r="44" spans="1:28" s="17" customFormat="1" ht="20.05" customHeight="1">
      <c r="A44" s="17" t="s">
        <v>36</v>
      </c>
      <c r="H44" s="18"/>
      <c r="I44" s="18">
        <f>(I10*1)</f>
        <v>719.80000000000007</v>
      </c>
      <c r="J44" s="19"/>
      <c r="K44" s="19"/>
      <c r="L44" s="18"/>
      <c r="N44" s="18"/>
    </row>
    <row r="45" spans="1:28" s="17" customFormat="1" ht="20.05" customHeight="1">
      <c r="A45" s="17" t="s">
        <v>37</v>
      </c>
      <c r="H45" s="18"/>
      <c r="I45" s="18">
        <f>(I20+I30+I40)</f>
        <v>2159.4</v>
      </c>
      <c r="J45" s="19"/>
      <c r="K45" s="19"/>
      <c r="L45" s="18"/>
      <c r="N45" s="18"/>
    </row>
    <row r="46" spans="1:28" s="17" customFormat="1" ht="20.05" customHeight="1">
      <c r="A46" s="17" t="s">
        <v>38</v>
      </c>
      <c r="H46" s="18"/>
      <c r="I46" s="18">
        <f>(I44+I45)</f>
        <v>2879.2000000000003</v>
      </c>
      <c r="J46" s="19"/>
      <c r="K46" s="19"/>
      <c r="L46" s="18"/>
      <c r="N46" s="18"/>
    </row>
    <row r="49" spans="1:15" s="20" customFormat="1" ht="20.05" customHeight="1">
      <c r="A49" s="20" t="s">
        <v>39</v>
      </c>
      <c r="H49" s="21"/>
      <c r="I49" s="21"/>
      <c r="J49" s="22"/>
      <c r="K49" s="22"/>
      <c r="L49" s="31">
        <f>(L10*1)</f>
        <v>202263.80000000002</v>
      </c>
      <c r="N49" s="21">
        <f>(N10*1)</f>
        <v>210354.35200000001</v>
      </c>
    </row>
    <row r="50" spans="1:15" s="20" customFormat="1" ht="20.05" customHeight="1">
      <c r="A50" s="20" t="s">
        <v>40</v>
      </c>
      <c r="H50" s="21"/>
      <c r="I50" s="21"/>
      <c r="J50" s="22"/>
      <c r="K50" s="22"/>
      <c r="L50" s="31">
        <f>(L20+L30+L40)</f>
        <v>606791.4</v>
      </c>
      <c r="N50" s="21">
        <f>(N20+N30+N40)</f>
        <v>631063.0560000001</v>
      </c>
      <c r="O50" s="21"/>
    </row>
    <row r="51" spans="1:15" s="20" customFormat="1" ht="20.05" customHeight="1">
      <c r="A51" s="20" t="s">
        <v>41</v>
      </c>
      <c r="H51" s="21"/>
      <c r="I51" s="21"/>
      <c r="J51" s="22"/>
      <c r="K51" s="22"/>
      <c r="L51" s="31">
        <f>(L49+L50)</f>
        <v>809055.20000000007</v>
      </c>
      <c r="N51" s="21">
        <f>(N49+N50)</f>
        <v>841417.40800000005</v>
      </c>
    </row>
    <row r="52" spans="1:15">
      <c r="L52" s="30"/>
    </row>
    <row r="53" spans="1:15">
      <c r="A53" s="20" t="s">
        <v>31</v>
      </c>
      <c r="L53" s="32">
        <f>(L51:L51)</f>
        <v>809055.20000000007</v>
      </c>
      <c r="N53" s="9">
        <f>(N51:N51)</f>
        <v>841417.40800000005</v>
      </c>
    </row>
    <row r="55" spans="1:15">
      <c r="H55" s="24"/>
      <c r="J55" s="25"/>
      <c r="K55" s="25"/>
      <c r="L55" s="24"/>
      <c r="M55" s="26"/>
      <c r="N55" s="24"/>
    </row>
    <row r="56" spans="1:15">
      <c r="H56" s="24"/>
      <c r="J56" s="25"/>
      <c r="K56" s="25"/>
      <c r="L56" s="24"/>
      <c r="M56" s="26"/>
      <c r="N56" s="24"/>
    </row>
    <row r="57" spans="1:15">
      <c r="H57" s="24"/>
      <c r="J57" s="25"/>
      <c r="K57" s="25"/>
      <c r="L57" s="24"/>
      <c r="M57" s="26"/>
      <c r="N57" s="24"/>
    </row>
  </sheetData>
  <mergeCells count="6">
    <mergeCell ref="A42:N42"/>
    <mergeCell ref="A1:L1"/>
    <mergeCell ref="A11:L11"/>
    <mergeCell ref="A21:L21"/>
    <mergeCell ref="A31:L31"/>
    <mergeCell ref="A41:N41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2" orientation="landscape" r:id="rId1"/>
  <rowBreaks count="1" manualBreakCount="1">
    <brk id="20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B41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2" t="s">
        <v>210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213</v>
      </c>
      <c r="G2" s="5" t="s">
        <v>221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6</v>
      </c>
      <c r="B4" s="7">
        <v>281</v>
      </c>
      <c r="C4" t="s">
        <v>211</v>
      </c>
      <c r="D4" s="1" t="s">
        <v>180</v>
      </c>
      <c r="E4" s="36" t="s">
        <v>224</v>
      </c>
      <c r="F4" s="1" t="s">
        <v>222</v>
      </c>
      <c r="G4">
        <v>120</v>
      </c>
      <c r="H4" s="3">
        <v>10</v>
      </c>
      <c r="I4" s="3">
        <f>(G4*H4)</f>
        <v>1200</v>
      </c>
      <c r="J4" s="13">
        <v>281</v>
      </c>
      <c r="K4" s="13">
        <f>($G4*J$4)</f>
        <v>33720</v>
      </c>
      <c r="L4" s="10">
        <f>(H4*K4)</f>
        <v>337200</v>
      </c>
      <c r="M4" s="16">
        <v>0.04</v>
      </c>
      <c r="N4" s="3">
        <f>(L4+(L4*4%))</f>
        <v>350688</v>
      </c>
      <c r="P4" s="38"/>
      <c r="Q4" s="38"/>
      <c r="R4" s="29"/>
    </row>
    <row r="5" spans="1:28" ht="42.05" customHeight="1">
      <c r="A5" s="7"/>
      <c r="B5" s="7"/>
      <c r="D5" s="1"/>
      <c r="E5" s="36" t="s">
        <v>225</v>
      </c>
      <c r="F5" s="1" t="s">
        <v>223</v>
      </c>
      <c r="J5" s="13"/>
      <c r="K5" s="13"/>
      <c r="L5" s="10"/>
      <c r="M5" s="16"/>
      <c r="P5" s="38"/>
      <c r="Q5" s="38"/>
      <c r="R5" s="29"/>
    </row>
    <row r="6" spans="1:28" ht="42.05" customHeight="1">
      <c r="A6" s="5" t="s">
        <v>212</v>
      </c>
      <c r="E6" s="1"/>
      <c r="F6" s="1"/>
      <c r="I6" s="9">
        <f>(I4)</f>
        <v>1200</v>
      </c>
      <c r="J6" s="14"/>
      <c r="K6" s="14"/>
      <c r="L6" s="9">
        <f>(L4)</f>
        <v>337200</v>
      </c>
      <c r="M6" s="16"/>
      <c r="N6" s="9">
        <f>(N4)</f>
        <v>350688</v>
      </c>
      <c r="T6" s="26"/>
      <c r="U6" s="28"/>
      <c r="V6" s="27"/>
      <c r="W6" s="28"/>
      <c r="X6" s="27"/>
      <c r="Y6" s="28"/>
      <c r="Z6" s="27"/>
      <c r="AA6" s="28"/>
      <c r="AB6" s="27"/>
    </row>
    <row r="7" spans="1:28" ht="29.95" customHeight="1">
      <c r="A7" s="42" t="s">
        <v>210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28" ht="25.05" customHeight="1">
      <c r="A8" s="5" t="s">
        <v>5</v>
      </c>
      <c r="B8" s="5"/>
      <c r="D8" s="5" t="s">
        <v>213</v>
      </c>
      <c r="G8" s="5" t="s">
        <v>221</v>
      </c>
    </row>
    <row r="9" spans="1:28" ht="42.05" customHeight="1">
      <c r="A9" s="2" t="s">
        <v>0</v>
      </c>
      <c r="B9" s="2" t="s">
        <v>232</v>
      </c>
      <c r="C9" s="2" t="s">
        <v>1</v>
      </c>
      <c r="D9" s="2" t="s">
        <v>10</v>
      </c>
      <c r="E9" s="2" t="s">
        <v>9</v>
      </c>
      <c r="F9" s="2" t="s">
        <v>11</v>
      </c>
      <c r="G9" s="2" t="s">
        <v>8</v>
      </c>
      <c r="H9" s="4" t="s">
        <v>7</v>
      </c>
      <c r="I9" s="4" t="s">
        <v>19</v>
      </c>
      <c r="J9" s="12" t="s">
        <v>6</v>
      </c>
      <c r="K9" s="12" t="s">
        <v>20</v>
      </c>
      <c r="L9" s="8" t="s">
        <v>21</v>
      </c>
      <c r="M9" s="6" t="s">
        <v>14</v>
      </c>
      <c r="N9" s="8" t="s">
        <v>22</v>
      </c>
    </row>
    <row r="10" spans="1:28" ht="42.05" customHeight="1">
      <c r="A10" s="7">
        <v>6</v>
      </c>
      <c r="B10" s="7">
        <v>281</v>
      </c>
      <c r="C10" t="s">
        <v>211</v>
      </c>
      <c r="D10" s="1" t="s">
        <v>180</v>
      </c>
      <c r="E10" s="36" t="s">
        <v>224</v>
      </c>
      <c r="F10" s="1" t="s">
        <v>222</v>
      </c>
      <c r="G10">
        <v>120</v>
      </c>
      <c r="H10" s="3">
        <v>10</v>
      </c>
      <c r="I10" s="3">
        <f>(G10*H10)</f>
        <v>1200</v>
      </c>
      <c r="J10" s="13">
        <v>281</v>
      </c>
      <c r="K10" s="13">
        <f>($G10*J$4)</f>
        <v>33720</v>
      </c>
      <c r="L10" s="10">
        <f>(H10*K10)</f>
        <v>337200</v>
      </c>
      <c r="M10" s="16">
        <v>0.04</v>
      </c>
      <c r="N10" s="3">
        <f>(L10+(L10*4%))</f>
        <v>350688</v>
      </c>
      <c r="P10" s="38"/>
      <c r="Q10" s="38"/>
      <c r="R10" s="29"/>
    </row>
    <row r="11" spans="1:28" ht="42.05" customHeight="1">
      <c r="A11" s="7"/>
      <c r="B11" s="7"/>
      <c r="D11" s="1"/>
      <c r="E11" s="36" t="s">
        <v>225</v>
      </c>
      <c r="F11" s="1" t="s">
        <v>223</v>
      </c>
      <c r="J11" s="13"/>
      <c r="K11" s="13"/>
      <c r="L11" s="10"/>
      <c r="M11" s="16"/>
      <c r="P11" s="38"/>
      <c r="Q11" s="38"/>
      <c r="R11" s="29"/>
    </row>
    <row r="12" spans="1:28" ht="42.05" customHeight="1">
      <c r="A12" s="5" t="s">
        <v>212</v>
      </c>
      <c r="E12" s="1"/>
      <c r="F12" s="1"/>
      <c r="I12" s="9">
        <f>(I10)</f>
        <v>1200</v>
      </c>
      <c r="J12" s="14"/>
      <c r="K12" s="14"/>
      <c r="L12" s="9">
        <f>(L10)</f>
        <v>337200</v>
      </c>
      <c r="M12" s="16"/>
      <c r="N12" s="9">
        <f>(N10)</f>
        <v>350688</v>
      </c>
      <c r="T12" s="26"/>
      <c r="U12" s="28"/>
      <c r="V12" s="27"/>
      <c r="W12" s="28"/>
      <c r="X12" s="27"/>
      <c r="Y12" s="28"/>
      <c r="Z12" s="27"/>
      <c r="AA12" s="28"/>
      <c r="AB12" s="27"/>
    </row>
    <row r="13" spans="1:28" ht="29.95" customHeight="1">
      <c r="A13" s="42" t="s">
        <v>210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28" ht="25.05" customHeight="1">
      <c r="A14" s="5" t="s">
        <v>17</v>
      </c>
      <c r="B14" s="5"/>
      <c r="D14" s="5" t="s">
        <v>213</v>
      </c>
      <c r="G14" s="5" t="s">
        <v>221</v>
      </c>
    </row>
    <row r="15" spans="1:28" ht="42.05" customHeight="1">
      <c r="A15" s="2" t="s">
        <v>0</v>
      </c>
      <c r="B15" s="2" t="s">
        <v>232</v>
      </c>
      <c r="C15" s="2" t="s">
        <v>1</v>
      </c>
      <c r="D15" s="2" t="s">
        <v>10</v>
      </c>
      <c r="E15" s="2" t="s">
        <v>9</v>
      </c>
      <c r="F15" s="2" t="s">
        <v>11</v>
      </c>
      <c r="G15" s="2" t="s">
        <v>8</v>
      </c>
      <c r="H15" s="4" t="s">
        <v>7</v>
      </c>
      <c r="I15" s="4" t="s">
        <v>18</v>
      </c>
      <c r="J15" s="12" t="s">
        <v>6</v>
      </c>
      <c r="K15" s="12" t="s">
        <v>23</v>
      </c>
      <c r="L15" s="8" t="s">
        <v>24</v>
      </c>
      <c r="M15" s="6" t="s">
        <v>14</v>
      </c>
      <c r="N15" s="8" t="s">
        <v>25</v>
      </c>
    </row>
    <row r="16" spans="1:28" ht="42.05" customHeight="1">
      <c r="A16" s="7">
        <v>6</v>
      </c>
      <c r="B16" s="7">
        <v>281</v>
      </c>
      <c r="C16" t="s">
        <v>211</v>
      </c>
      <c r="D16" s="1" t="s">
        <v>180</v>
      </c>
      <c r="E16" s="36" t="s">
        <v>224</v>
      </c>
      <c r="F16" s="1" t="s">
        <v>222</v>
      </c>
      <c r="G16">
        <v>120</v>
      </c>
      <c r="H16" s="3">
        <v>10</v>
      </c>
      <c r="I16" s="3">
        <f>(G16*H16)</f>
        <v>1200</v>
      </c>
      <c r="J16" s="13">
        <v>281</v>
      </c>
      <c r="K16" s="13">
        <f>($G16*J$4)</f>
        <v>33720</v>
      </c>
      <c r="L16" s="10">
        <f>(H16*K16)</f>
        <v>337200</v>
      </c>
      <c r="M16" s="16">
        <v>0.04</v>
      </c>
      <c r="N16" s="3">
        <f>(L16+(L16*4%))</f>
        <v>350688</v>
      </c>
      <c r="P16" s="38"/>
      <c r="Q16" s="38"/>
      <c r="R16" s="29"/>
    </row>
    <row r="17" spans="1:28" ht="42.05" customHeight="1">
      <c r="A17" s="7"/>
      <c r="B17" s="7"/>
      <c r="D17" s="1"/>
      <c r="E17" s="36" t="s">
        <v>225</v>
      </c>
      <c r="F17" s="1" t="s">
        <v>223</v>
      </c>
      <c r="J17" s="13"/>
      <c r="K17" s="13"/>
      <c r="L17" s="10"/>
      <c r="M17" s="16"/>
      <c r="P17" s="38"/>
      <c r="Q17" s="38"/>
      <c r="R17" s="29"/>
    </row>
    <row r="18" spans="1:28" ht="42.05" customHeight="1">
      <c r="A18" s="5" t="s">
        <v>212</v>
      </c>
      <c r="E18" s="1"/>
      <c r="F18" s="1"/>
      <c r="I18" s="9">
        <f>(I16)</f>
        <v>1200</v>
      </c>
      <c r="J18" s="14"/>
      <c r="K18" s="14"/>
      <c r="L18" s="9">
        <f>(L16)</f>
        <v>337200</v>
      </c>
      <c r="M18" s="16"/>
      <c r="N18" s="9">
        <f>(N16)</f>
        <v>350688</v>
      </c>
      <c r="T18" s="26"/>
      <c r="U18" s="28"/>
      <c r="V18" s="27"/>
      <c r="W18" s="28"/>
      <c r="X18" s="27"/>
      <c r="Y18" s="28"/>
      <c r="Z18" s="27"/>
      <c r="AA18" s="28"/>
      <c r="AB18" s="27"/>
    </row>
    <row r="19" spans="1:28" ht="29.95" customHeight="1">
      <c r="A19" s="42" t="s">
        <v>210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28" ht="25.05" customHeight="1">
      <c r="A20" s="5" t="s">
        <v>26</v>
      </c>
      <c r="B20" s="5"/>
      <c r="D20" s="5" t="s">
        <v>213</v>
      </c>
      <c r="G20" s="5" t="s">
        <v>221</v>
      </c>
    </row>
    <row r="21" spans="1:28" ht="43.2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27</v>
      </c>
      <c r="J21" s="12" t="s">
        <v>6</v>
      </c>
      <c r="K21" s="12" t="s">
        <v>28</v>
      </c>
      <c r="L21" s="8" t="s">
        <v>29</v>
      </c>
      <c r="M21" s="6" t="s">
        <v>14</v>
      </c>
      <c r="N21" s="8" t="s">
        <v>30</v>
      </c>
    </row>
    <row r="22" spans="1:28" ht="42.05" customHeight="1">
      <c r="A22" s="7">
        <v>6</v>
      </c>
      <c r="B22" s="7">
        <v>281</v>
      </c>
      <c r="C22" t="s">
        <v>211</v>
      </c>
      <c r="D22" s="1" t="s">
        <v>180</v>
      </c>
      <c r="E22" s="36" t="s">
        <v>224</v>
      </c>
      <c r="F22" s="1" t="s">
        <v>222</v>
      </c>
      <c r="G22">
        <v>120</v>
      </c>
      <c r="H22" s="3">
        <v>10</v>
      </c>
      <c r="I22" s="3">
        <f>(G22*H22)</f>
        <v>1200</v>
      </c>
      <c r="J22" s="13">
        <v>281</v>
      </c>
      <c r="K22" s="13">
        <f>($G22*J$4)</f>
        <v>33720</v>
      </c>
      <c r="L22" s="10">
        <f>(H22*K22)</f>
        <v>337200</v>
      </c>
      <c r="M22" s="16">
        <v>0.04</v>
      </c>
      <c r="N22" s="3">
        <f>(L22+(L22*4%))</f>
        <v>350688</v>
      </c>
      <c r="P22" s="38"/>
      <c r="Q22" s="38"/>
      <c r="R22" s="29"/>
    </row>
    <row r="23" spans="1:28" ht="42.05" customHeight="1">
      <c r="A23" s="7"/>
      <c r="B23" s="7"/>
      <c r="D23" s="1"/>
      <c r="E23" s="36" t="s">
        <v>225</v>
      </c>
      <c r="F23" s="1" t="s">
        <v>223</v>
      </c>
      <c r="J23" s="13"/>
      <c r="K23" s="13"/>
      <c r="L23" s="10"/>
      <c r="M23" s="16"/>
      <c r="P23" s="38"/>
      <c r="Q23" s="38"/>
      <c r="R23" s="29"/>
    </row>
    <row r="24" spans="1:28" ht="42.05" customHeight="1">
      <c r="A24" s="5" t="s">
        <v>212</v>
      </c>
      <c r="E24" s="1"/>
      <c r="F24" s="1"/>
      <c r="I24" s="9">
        <f>(I22)</f>
        <v>1200</v>
      </c>
      <c r="J24" s="14"/>
      <c r="K24" s="14"/>
      <c r="L24" s="9">
        <f>(L22)</f>
        <v>337200</v>
      </c>
      <c r="M24" s="16"/>
      <c r="N24" s="9">
        <f>(N22)</f>
        <v>350688</v>
      </c>
      <c r="T24" s="26"/>
      <c r="U24" s="28"/>
      <c r="V24" s="27"/>
      <c r="W24" s="28"/>
      <c r="X24" s="27"/>
      <c r="Y24" s="28"/>
      <c r="Z24" s="27"/>
      <c r="AA24" s="28"/>
      <c r="AB24" s="27"/>
    </row>
    <row r="25" spans="1:28">
      <c r="A25" s="43" t="s">
        <v>227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28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28">
      <c r="A27" s="38"/>
      <c r="B27" s="38"/>
      <c r="C27" s="38"/>
      <c r="D27" s="38"/>
      <c r="E27" s="38"/>
      <c r="F27" s="38"/>
      <c r="G27" s="38"/>
      <c r="H27" s="38"/>
      <c r="I27" s="38"/>
      <c r="J27" s="35"/>
      <c r="K27" s="38"/>
      <c r="L27" s="38"/>
      <c r="M27" s="38"/>
      <c r="N27" s="38"/>
    </row>
    <row r="28" spans="1:28" s="17" customFormat="1" ht="20.05" customHeight="1">
      <c r="A28" s="17" t="s">
        <v>36</v>
      </c>
      <c r="H28" s="18"/>
      <c r="I28" s="18">
        <f>(I6*1)</f>
        <v>1200</v>
      </c>
      <c r="J28" s="19"/>
      <c r="K28" s="19"/>
      <c r="L28" s="18"/>
      <c r="N28" s="18"/>
    </row>
    <row r="29" spans="1:28" s="17" customFormat="1" ht="20.05" customHeight="1">
      <c r="A29" s="17" t="s">
        <v>37</v>
      </c>
      <c r="H29" s="18"/>
      <c r="I29" s="18">
        <f>(I12+I18+I24)</f>
        <v>3600</v>
      </c>
      <c r="J29" s="19"/>
      <c r="K29" s="19"/>
      <c r="L29" s="18"/>
      <c r="N29" s="18"/>
    </row>
    <row r="30" spans="1:28" s="17" customFormat="1" ht="20.05" customHeight="1">
      <c r="A30" s="17" t="s">
        <v>38</v>
      </c>
      <c r="H30" s="18"/>
      <c r="I30" s="18">
        <f>(I28+I29)</f>
        <v>4800</v>
      </c>
      <c r="J30" s="19"/>
      <c r="K30" s="19"/>
      <c r="L30" s="18"/>
      <c r="N30" s="18"/>
    </row>
    <row r="33" spans="1:15" s="20" customFormat="1" ht="20.05" customHeight="1">
      <c r="A33" s="20" t="s">
        <v>39</v>
      </c>
      <c r="H33" s="21"/>
      <c r="I33" s="21"/>
      <c r="J33" s="22"/>
      <c r="K33" s="22"/>
      <c r="L33" s="31">
        <f>(L6*1)</f>
        <v>337200</v>
      </c>
      <c r="N33" s="21">
        <f>(N6*1)</f>
        <v>350688</v>
      </c>
    </row>
    <row r="34" spans="1:15" s="20" customFormat="1" ht="20.05" customHeight="1">
      <c r="A34" s="20" t="s">
        <v>40</v>
      </c>
      <c r="H34" s="21"/>
      <c r="I34" s="21"/>
      <c r="J34" s="22"/>
      <c r="K34" s="22"/>
      <c r="L34" s="31">
        <f>(L12+L18+L24)</f>
        <v>1011600</v>
      </c>
      <c r="N34" s="21">
        <f>(N12+N18+N24)</f>
        <v>1052064</v>
      </c>
      <c r="O34" s="21"/>
    </row>
    <row r="35" spans="1:15" s="20" customFormat="1" ht="20.05" customHeight="1">
      <c r="A35" s="20" t="s">
        <v>41</v>
      </c>
      <c r="H35" s="21"/>
      <c r="I35" s="21"/>
      <c r="J35" s="22"/>
      <c r="K35" s="22"/>
      <c r="L35" s="31">
        <f>(L33+L34)</f>
        <v>1348800</v>
      </c>
      <c r="N35" s="21">
        <f>(N33+N34)</f>
        <v>1402752</v>
      </c>
    </row>
    <row r="36" spans="1:15">
      <c r="L36" s="30"/>
    </row>
    <row r="37" spans="1:15">
      <c r="A37" s="20" t="s">
        <v>31</v>
      </c>
      <c r="L37" s="32">
        <f>(L35:L35)</f>
        <v>1348800</v>
      </c>
      <c r="N37" s="9">
        <f>(N35:N35)</f>
        <v>1402752</v>
      </c>
    </row>
    <row r="39" spans="1:15">
      <c r="H39" s="24"/>
      <c r="J39" s="25"/>
      <c r="K39" s="25"/>
      <c r="L39" s="24"/>
      <c r="M39" s="26"/>
      <c r="N39" s="24"/>
    </row>
    <row r="40" spans="1:15">
      <c r="H40" s="24"/>
      <c r="J40" s="25"/>
      <c r="K40" s="25"/>
      <c r="L40" s="24"/>
      <c r="M40" s="26"/>
      <c r="N40" s="24"/>
    </row>
    <row r="41" spans="1:15">
      <c r="H41" s="24"/>
      <c r="J41" s="25"/>
      <c r="K41" s="25"/>
      <c r="L41" s="24"/>
      <c r="M41" s="26"/>
      <c r="N41" s="24"/>
    </row>
  </sheetData>
  <mergeCells count="6">
    <mergeCell ref="A26:N26"/>
    <mergeCell ref="A1:L1"/>
    <mergeCell ref="A7:L7"/>
    <mergeCell ref="A13:L13"/>
    <mergeCell ref="A19:L19"/>
    <mergeCell ref="A25:N25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3" orientation="landscape" r:id="rId1"/>
  <rowBreaks count="1" manualBreakCount="1">
    <brk id="1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AB41"/>
  <sheetViews>
    <sheetView workbookViewId="0">
      <selection activeCell="F6" sqref="F6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2" t="s">
        <v>210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213</v>
      </c>
      <c r="G2" s="5" t="s">
        <v>226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6</v>
      </c>
      <c r="B4" s="7">
        <v>281</v>
      </c>
      <c r="C4" t="s">
        <v>211</v>
      </c>
      <c r="D4" s="1" t="s">
        <v>180</v>
      </c>
      <c r="E4" s="39" t="s">
        <v>296</v>
      </c>
      <c r="F4" s="1" t="s">
        <v>229</v>
      </c>
      <c r="G4">
        <v>120</v>
      </c>
      <c r="H4" s="3">
        <v>10</v>
      </c>
      <c r="I4" s="3">
        <f>(G4*H4)</f>
        <v>1200</v>
      </c>
      <c r="J4" s="13">
        <v>281</v>
      </c>
      <c r="K4" s="13">
        <f>($G4*J$4)</f>
        <v>33720</v>
      </c>
      <c r="L4" s="10">
        <f>(H4*K4)</f>
        <v>337200</v>
      </c>
      <c r="M4" s="16">
        <v>0.04</v>
      </c>
      <c r="N4" s="3">
        <f>(L4+(L4*4%))</f>
        <v>350688</v>
      </c>
      <c r="P4" s="38"/>
      <c r="Q4" s="38"/>
      <c r="R4" s="29"/>
    </row>
    <row r="5" spans="1:28" ht="42.05" customHeight="1">
      <c r="A5" s="7"/>
      <c r="B5" s="7"/>
      <c r="D5" s="1"/>
      <c r="E5" s="39" t="s">
        <v>297</v>
      </c>
      <c r="F5" s="1" t="s">
        <v>230</v>
      </c>
      <c r="G5">
        <v>1</v>
      </c>
      <c r="H5" s="3">
        <v>0</v>
      </c>
      <c r="I5" s="3">
        <f>(G5*H5)</f>
        <v>0</v>
      </c>
      <c r="J5" s="13"/>
      <c r="K5" s="13">
        <f>($G5*J$4)</f>
        <v>281</v>
      </c>
      <c r="L5" s="10">
        <f>(H5*K5)</f>
        <v>0</v>
      </c>
      <c r="M5" s="16">
        <v>0.04</v>
      </c>
      <c r="N5" s="3">
        <f>(L5+(L5*4%))</f>
        <v>0</v>
      </c>
      <c r="P5" s="38"/>
      <c r="Q5" s="38"/>
      <c r="R5" s="29"/>
    </row>
    <row r="6" spans="1:28" ht="42.05" customHeight="1">
      <c r="A6" s="5" t="s">
        <v>212</v>
      </c>
      <c r="E6" s="1"/>
      <c r="F6" s="1"/>
      <c r="I6" s="9">
        <f>(I4+I5)</f>
        <v>1200</v>
      </c>
      <c r="J6" s="14"/>
      <c r="K6" s="14"/>
      <c r="L6" s="9">
        <f>(L4+L5)</f>
        <v>337200</v>
      </c>
      <c r="M6" s="16"/>
      <c r="N6" s="9">
        <f>(N4+N5)</f>
        <v>350688</v>
      </c>
      <c r="T6" s="26"/>
      <c r="U6" s="28"/>
      <c r="V6" s="27"/>
      <c r="W6" s="28"/>
      <c r="X6" s="27"/>
      <c r="Y6" s="28"/>
      <c r="Z6" s="27"/>
      <c r="AA6" s="28"/>
      <c r="AB6" s="27"/>
    </row>
    <row r="7" spans="1:28" ht="29.95" customHeight="1">
      <c r="A7" s="42" t="s">
        <v>210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28" ht="25.05" customHeight="1">
      <c r="A8" s="5" t="s">
        <v>5</v>
      </c>
      <c r="B8" s="5"/>
      <c r="D8" s="5" t="s">
        <v>213</v>
      </c>
      <c r="G8" s="5" t="s">
        <v>226</v>
      </c>
    </row>
    <row r="9" spans="1:28" ht="42.05" customHeight="1">
      <c r="A9" s="2" t="s">
        <v>0</v>
      </c>
      <c r="B9" s="2" t="s">
        <v>51</v>
      </c>
      <c r="C9" s="2" t="s">
        <v>1</v>
      </c>
      <c r="D9" s="2" t="s">
        <v>10</v>
      </c>
      <c r="E9" s="2" t="s">
        <v>9</v>
      </c>
      <c r="F9" s="2" t="s">
        <v>11</v>
      </c>
      <c r="G9" s="2" t="s">
        <v>8</v>
      </c>
      <c r="H9" s="4" t="s">
        <v>7</v>
      </c>
      <c r="I9" s="4" t="s">
        <v>19</v>
      </c>
      <c r="J9" s="12" t="s">
        <v>6</v>
      </c>
      <c r="K9" s="12" t="s">
        <v>20</v>
      </c>
      <c r="L9" s="8" t="s">
        <v>21</v>
      </c>
      <c r="M9" s="6" t="s">
        <v>14</v>
      </c>
      <c r="N9" s="8" t="s">
        <v>22</v>
      </c>
    </row>
    <row r="10" spans="1:28" ht="42.05" customHeight="1">
      <c r="A10" s="7">
        <v>6</v>
      </c>
      <c r="B10" s="7">
        <v>281</v>
      </c>
      <c r="C10" t="s">
        <v>211</v>
      </c>
      <c r="D10" s="1" t="s">
        <v>180</v>
      </c>
      <c r="E10" s="39" t="s">
        <v>296</v>
      </c>
      <c r="F10" s="1" t="s">
        <v>229</v>
      </c>
      <c r="G10">
        <v>120</v>
      </c>
      <c r="H10" s="3">
        <v>10</v>
      </c>
      <c r="I10" s="3">
        <f>(G10*H10)</f>
        <v>1200</v>
      </c>
      <c r="J10" s="13">
        <v>281</v>
      </c>
      <c r="K10" s="13">
        <f>($G10*J$4)</f>
        <v>33720</v>
      </c>
      <c r="L10" s="10">
        <f>(H10*K10)</f>
        <v>337200</v>
      </c>
      <c r="M10" s="16">
        <v>0.04</v>
      </c>
      <c r="N10" s="3">
        <f>(L10+(L10*4%))</f>
        <v>350688</v>
      </c>
      <c r="P10" s="38"/>
      <c r="Q10" s="38"/>
      <c r="R10" s="29"/>
    </row>
    <row r="11" spans="1:28" ht="42.05" customHeight="1">
      <c r="A11" s="7"/>
      <c r="B11" s="7"/>
      <c r="D11" s="1"/>
      <c r="E11" s="39" t="s">
        <v>297</v>
      </c>
      <c r="F11" s="1" t="s">
        <v>230</v>
      </c>
      <c r="G11">
        <v>1</v>
      </c>
      <c r="H11" s="3">
        <v>0</v>
      </c>
      <c r="I11" s="3">
        <f>(G11*H11)</f>
        <v>0</v>
      </c>
      <c r="J11" s="13"/>
      <c r="K11" s="13">
        <f>($G11*J$4)</f>
        <v>281</v>
      </c>
      <c r="L11" s="10">
        <f>(H11*K11)</f>
        <v>0</v>
      </c>
      <c r="M11" s="16">
        <v>0.04</v>
      </c>
      <c r="N11" s="3">
        <f>(L11+(L11*4%))</f>
        <v>0</v>
      </c>
      <c r="P11" s="38"/>
      <c r="Q11" s="38"/>
      <c r="R11" s="29"/>
    </row>
    <row r="12" spans="1:28" ht="42.05" customHeight="1">
      <c r="A12" s="5" t="s">
        <v>212</v>
      </c>
      <c r="E12" s="1"/>
      <c r="F12" s="1"/>
      <c r="I12" s="9">
        <f>(I10+I11)</f>
        <v>1200</v>
      </c>
      <c r="J12" s="14"/>
      <c r="K12" s="14"/>
      <c r="L12" s="9">
        <f>(L10+L11)</f>
        <v>337200</v>
      </c>
      <c r="M12" s="16"/>
      <c r="N12" s="9">
        <f>(N10+N11)</f>
        <v>350688</v>
      </c>
      <c r="T12" s="26"/>
      <c r="U12" s="28"/>
      <c r="V12" s="27"/>
      <c r="W12" s="28"/>
      <c r="X12" s="27"/>
      <c r="Y12" s="28"/>
      <c r="Z12" s="27"/>
      <c r="AA12" s="28"/>
      <c r="AB12" s="27"/>
    </row>
    <row r="13" spans="1:28" ht="29.95" customHeight="1">
      <c r="A13" s="42" t="s">
        <v>210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28" ht="25.05" customHeight="1">
      <c r="A14" s="5" t="s">
        <v>17</v>
      </c>
      <c r="B14" s="5"/>
      <c r="D14" s="5" t="s">
        <v>213</v>
      </c>
      <c r="G14" s="5" t="s">
        <v>226</v>
      </c>
    </row>
    <row r="15" spans="1:28" ht="42.05" customHeight="1">
      <c r="A15" s="2" t="s">
        <v>0</v>
      </c>
      <c r="B15" s="2" t="s">
        <v>51</v>
      </c>
      <c r="C15" s="2" t="s">
        <v>1</v>
      </c>
      <c r="D15" s="2" t="s">
        <v>10</v>
      </c>
      <c r="E15" s="2" t="s">
        <v>9</v>
      </c>
      <c r="F15" s="2" t="s">
        <v>11</v>
      </c>
      <c r="G15" s="2" t="s">
        <v>8</v>
      </c>
      <c r="H15" s="4" t="s">
        <v>7</v>
      </c>
      <c r="I15" s="4" t="s">
        <v>18</v>
      </c>
      <c r="J15" s="12" t="s">
        <v>6</v>
      </c>
      <c r="K15" s="12" t="s">
        <v>23</v>
      </c>
      <c r="L15" s="8" t="s">
        <v>24</v>
      </c>
      <c r="M15" s="6" t="s">
        <v>14</v>
      </c>
      <c r="N15" s="8" t="s">
        <v>25</v>
      </c>
    </row>
    <row r="16" spans="1:28" ht="42.05" customHeight="1">
      <c r="A16" s="7">
        <v>6</v>
      </c>
      <c r="B16" s="7">
        <v>281</v>
      </c>
      <c r="C16" t="s">
        <v>211</v>
      </c>
      <c r="D16" s="1" t="s">
        <v>180</v>
      </c>
      <c r="E16" s="39" t="s">
        <v>296</v>
      </c>
      <c r="F16" s="1" t="s">
        <v>229</v>
      </c>
      <c r="G16">
        <v>120</v>
      </c>
      <c r="H16" s="3">
        <v>10</v>
      </c>
      <c r="I16" s="3">
        <f>(G16*H16)</f>
        <v>1200</v>
      </c>
      <c r="J16" s="13">
        <v>281</v>
      </c>
      <c r="K16" s="13">
        <f>($G16*J$4)</f>
        <v>33720</v>
      </c>
      <c r="L16" s="10">
        <f>(H16*K16)</f>
        <v>337200</v>
      </c>
      <c r="M16" s="16">
        <v>0.04</v>
      </c>
      <c r="N16" s="3">
        <f>(L16+(L16*4%))</f>
        <v>350688</v>
      </c>
      <c r="P16" s="38"/>
      <c r="Q16" s="38"/>
      <c r="R16" s="29"/>
    </row>
    <row r="17" spans="1:28" ht="42.05" customHeight="1">
      <c r="A17" s="7"/>
      <c r="B17" s="7"/>
      <c r="D17" s="1"/>
      <c r="E17" s="39" t="s">
        <v>297</v>
      </c>
      <c r="F17" s="1" t="s">
        <v>230</v>
      </c>
      <c r="G17">
        <v>1</v>
      </c>
      <c r="H17" s="3">
        <v>0</v>
      </c>
      <c r="I17" s="3">
        <f>(G17*H17)</f>
        <v>0</v>
      </c>
      <c r="J17" s="13"/>
      <c r="K17" s="13">
        <f>($G17*J$4)</f>
        <v>281</v>
      </c>
      <c r="L17" s="10">
        <f>(H17*K17)</f>
        <v>0</v>
      </c>
      <c r="M17" s="16">
        <v>0.04</v>
      </c>
      <c r="N17" s="3">
        <f>(L17+(L17*4%))</f>
        <v>0</v>
      </c>
      <c r="P17" s="38"/>
      <c r="Q17" s="38"/>
      <c r="R17" s="29"/>
    </row>
    <row r="18" spans="1:28" ht="42.05" customHeight="1">
      <c r="A18" s="5" t="s">
        <v>212</v>
      </c>
      <c r="E18" s="1"/>
      <c r="F18" s="1"/>
      <c r="I18" s="9">
        <f>(I16+I17)</f>
        <v>1200</v>
      </c>
      <c r="J18" s="14"/>
      <c r="K18" s="14"/>
      <c r="L18" s="9">
        <f>(L16+L17)</f>
        <v>337200</v>
      </c>
      <c r="M18" s="16"/>
      <c r="N18" s="9">
        <f>(N16+N17)</f>
        <v>350688</v>
      </c>
      <c r="T18" s="26"/>
      <c r="U18" s="28"/>
      <c r="V18" s="27"/>
      <c r="W18" s="28"/>
      <c r="X18" s="27"/>
      <c r="Y18" s="28"/>
      <c r="Z18" s="27"/>
      <c r="AA18" s="28"/>
      <c r="AB18" s="27"/>
    </row>
    <row r="19" spans="1:28" ht="29.95" customHeight="1">
      <c r="A19" s="42" t="s">
        <v>210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28" ht="25.05" customHeight="1">
      <c r="A20" s="5" t="s">
        <v>26</v>
      </c>
      <c r="B20" s="5"/>
      <c r="D20" s="5" t="s">
        <v>213</v>
      </c>
      <c r="G20" s="5" t="s">
        <v>226</v>
      </c>
    </row>
    <row r="21" spans="1:28" ht="43.2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27</v>
      </c>
      <c r="J21" s="12" t="s">
        <v>6</v>
      </c>
      <c r="K21" s="12" t="s">
        <v>28</v>
      </c>
      <c r="L21" s="8" t="s">
        <v>29</v>
      </c>
      <c r="M21" s="6" t="s">
        <v>14</v>
      </c>
      <c r="N21" s="8" t="s">
        <v>30</v>
      </c>
    </row>
    <row r="22" spans="1:28" ht="42.05" customHeight="1">
      <c r="A22" s="7">
        <v>6</v>
      </c>
      <c r="B22" s="7">
        <v>281</v>
      </c>
      <c r="C22" t="s">
        <v>211</v>
      </c>
      <c r="D22" s="1" t="s">
        <v>180</v>
      </c>
      <c r="E22" s="39" t="s">
        <v>296</v>
      </c>
      <c r="F22" s="1" t="s">
        <v>229</v>
      </c>
      <c r="G22">
        <v>120</v>
      </c>
      <c r="H22" s="3">
        <v>10</v>
      </c>
      <c r="I22" s="3">
        <f>(G22*H22)</f>
        <v>1200</v>
      </c>
      <c r="J22" s="13">
        <v>281</v>
      </c>
      <c r="K22" s="13">
        <f>($G22*J$4)</f>
        <v>33720</v>
      </c>
      <c r="L22" s="10">
        <f>(H22*K22)</f>
        <v>337200</v>
      </c>
      <c r="M22" s="16">
        <v>0.04</v>
      </c>
      <c r="N22" s="3">
        <f>(L22+(L22*4%))</f>
        <v>350688</v>
      </c>
      <c r="P22" s="38"/>
      <c r="Q22" s="38"/>
      <c r="R22" s="29"/>
    </row>
    <row r="23" spans="1:28" ht="42.05" customHeight="1">
      <c r="A23" s="7"/>
      <c r="B23" s="7"/>
      <c r="D23" s="1"/>
      <c r="E23" s="39" t="s">
        <v>297</v>
      </c>
      <c r="F23" s="1" t="s">
        <v>230</v>
      </c>
      <c r="G23">
        <v>1</v>
      </c>
      <c r="H23" s="3">
        <v>0</v>
      </c>
      <c r="I23" s="3">
        <f>(G23*H23)</f>
        <v>0</v>
      </c>
      <c r="J23" s="13"/>
      <c r="K23" s="13">
        <f>($G23*J$4)</f>
        <v>281</v>
      </c>
      <c r="L23" s="10">
        <f>(H23*K23)</f>
        <v>0</v>
      </c>
      <c r="M23" s="16">
        <v>0.04</v>
      </c>
      <c r="N23" s="3">
        <f>(L23+(L23*4%))</f>
        <v>0</v>
      </c>
      <c r="P23" s="38"/>
      <c r="Q23" s="38"/>
      <c r="R23" s="29"/>
    </row>
    <row r="24" spans="1:28" ht="42.05" customHeight="1">
      <c r="A24" s="5" t="s">
        <v>212</v>
      </c>
      <c r="E24" s="1"/>
      <c r="F24" s="1"/>
      <c r="I24" s="9">
        <f>(I22+I23)</f>
        <v>1200</v>
      </c>
      <c r="J24" s="14"/>
      <c r="K24" s="14"/>
      <c r="L24" s="9">
        <f>(L22+L23)</f>
        <v>337200</v>
      </c>
      <c r="M24" s="16"/>
      <c r="N24" s="9">
        <f>(N22+N23)</f>
        <v>350688</v>
      </c>
      <c r="T24" s="26"/>
      <c r="U24" s="28"/>
      <c r="V24" s="27"/>
      <c r="W24" s="28"/>
      <c r="X24" s="27"/>
      <c r="Y24" s="28"/>
      <c r="Z24" s="27"/>
      <c r="AA24" s="28"/>
      <c r="AB24" s="27"/>
    </row>
    <row r="25" spans="1:28">
      <c r="A25" s="43" t="s">
        <v>231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28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</row>
    <row r="27" spans="1:28">
      <c r="A27" s="38"/>
      <c r="B27" s="38"/>
      <c r="C27" s="38"/>
      <c r="D27" s="38"/>
      <c r="E27" s="38"/>
      <c r="F27" s="38"/>
      <c r="G27" s="38"/>
      <c r="H27" s="38"/>
      <c r="I27" s="38"/>
      <c r="J27" s="35"/>
      <c r="K27" s="38"/>
      <c r="L27" s="38"/>
      <c r="M27" s="38"/>
      <c r="N27" s="38"/>
    </row>
    <row r="28" spans="1:28" s="17" customFormat="1" ht="20.05" customHeight="1">
      <c r="A28" s="17" t="s">
        <v>36</v>
      </c>
      <c r="H28" s="18"/>
      <c r="I28" s="18">
        <f>(I6*1)</f>
        <v>1200</v>
      </c>
      <c r="J28" s="19"/>
      <c r="K28" s="19"/>
      <c r="L28" s="18"/>
      <c r="N28" s="18"/>
    </row>
    <row r="29" spans="1:28" s="17" customFormat="1" ht="20.05" customHeight="1">
      <c r="A29" s="17" t="s">
        <v>37</v>
      </c>
      <c r="H29" s="18"/>
      <c r="I29" s="18">
        <f>(I12+I18+I24)</f>
        <v>3600</v>
      </c>
      <c r="J29" s="19"/>
      <c r="K29" s="19"/>
      <c r="L29" s="18"/>
      <c r="N29" s="18"/>
    </row>
    <row r="30" spans="1:28" s="17" customFormat="1" ht="20.05" customHeight="1">
      <c r="A30" s="17" t="s">
        <v>38</v>
      </c>
      <c r="H30" s="18"/>
      <c r="I30" s="18">
        <f>(I28+I29)</f>
        <v>4800</v>
      </c>
      <c r="J30" s="19"/>
      <c r="K30" s="19"/>
      <c r="L30" s="18"/>
      <c r="N30" s="18"/>
    </row>
    <row r="33" spans="1:15" s="20" customFormat="1" ht="20.05" customHeight="1">
      <c r="A33" s="20" t="s">
        <v>39</v>
      </c>
      <c r="H33" s="21"/>
      <c r="I33" s="21"/>
      <c r="J33" s="22"/>
      <c r="K33" s="22"/>
      <c r="L33" s="31">
        <f>(L6*1)</f>
        <v>337200</v>
      </c>
      <c r="N33" s="21">
        <f>(N6*1)</f>
        <v>350688</v>
      </c>
    </row>
    <row r="34" spans="1:15" s="20" customFormat="1" ht="20.05" customHeight="1">
      <c r="A34" s="20" t="s">
        <v>40</v>
      </c>
      <c r="H34" s="21"/>
      <c r="I34" s="21"/>
      <c r="J34" s="22"/>
      <c r="K34" s="22"/>
      <c r="L34" s="31">
        <f>(L12+L18+L24)</f>
        <v>1011600</v>
      </c>
      <c r="N34" s="21">
        <f>(N12+N18+N24)</f>
        <v>1052064</v>
      </c>
      <c r="O34" s="21"/>
    </row>
    <row r="35" spans="1:15" s="20" customFormat="1" ht="20.05" customHeight="1">
      <c r="A35" s="20" t="s">
        <v>41</v>
      </c>
      <c r="H35" s="21"/>
      <c r="I35" s="21"/>
      <c r="J35" s="22"/>
      <c r="K35" s="22"/>
      <c r="L35" s="31">
        <f>(L33+L34)</f>
        <v>1348800</v>
      </c>
      <c r="N35" s="21">
        <f>(N33+N34)</f>
        <v>1402752</v>
      </c>
    </row>
    <row r="36" spans="1:15">
      <c r="L36" s="30"/>
    </row>
    <row r="37" spans="1:15">
      <c r="A37" s="20" t="s">
        <v>31</v>
      </c>
      <c r="L37" s="32">
        <f>(L35:L35)</f>
        <v>1348800</v>
      </c>
      <c r="N37" s="9">
        <f>(N35:N35)</f>
        <v>1402752</v>
      </c>
    </row>
    <row r="39" spans="1:15">
      <c r="H39" s="24"/>
      <c r="J39" s="25"/>
      <c r="K39" s="25"/>
      <c r="L39" s="24"/>
      <c r="M39" s="26"/>
      <c r="N39" s="24"/>
    </row>
    <row r="40" spans="1:15">
      <c r="H40" s="24"/>
      <c r="J40" s="25"/>
      <c r="K40" s="25"/>
      <c r="L40" s="24"/>
      <c r="M40" s="26"/>
      <c r="N40" s="24"/>
    </row>
    <row r="41" spans="1:15">
      <c r="H41" s="24"/>
      <c r="J41" s="25"/>
      <c r="K41" s="25"/>
      <c r="L41" s="24"/>
      <c r="M41" s="26"/>
      <c r="N41" s="24"/>
    </row>
  </sheetData>
  <mergeCells count="6">
    <mergeCell ref="A26:N26"/>
    <mergeCell ref="A1:L1"/>
    <mergeCell ref="A7:L7"/>
    <mergeCell ref="A13:L13"/>
    <mergeCell ref="A19:L19"/>
    <mergeCell ref="A25:N25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109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52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87</v>
      </c>
    </row>
    <row r="3" spans="1:18" ht="43.2" customHeight="1">
      <c r="A3" s="2" t="s">
        <v>0</v>
      </c>
      <c r="B3" s="2" t="s">
        <v>232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27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86.4" customHeight="1">
      <c r="A4" s="7">
        <v>1</v>
      </c>
      <c r="B4" s="7">
        <v>1825</v>
      </c>
      <c r="C4" t="s">
        <v>2</v>
      </c>
      <c r="D4" s="1" t="s">
        <v>54</v>
      </c>
      <c r="E4" s="36" t="s">
        <v>240</v>
      </c>
      <c r="F4" s="36" t="s">
        <v>89</v>
      </c>
      <c r="G4">
        <v>1</v>
      </c>
      <c r="H4" s="3">
        <v>6000</v>
      </c>
      <c r="I4" s="3">
        <f>(G4*H4)</f>
        <v>6000</v>
      </c>
      <c r="J4" s="13">
        <v>1825</v>
      </c>
      <c r="K4" s="13">
        <f t="shared" ref="K4:K9" si="0">($G4*J$4)</f>
        <v>1825</v>
      </c>
      <c r="L4" s="10">
        <f t="shared" ref="L4:L9" si="1">(H4*K4)</f>
        <v>10950000</v>
      </c>
      <c r="M4" s="16">
        <v>0.04</v>
      </c>
      <c r="N4" s="3">
        <f>(L4+(L4*4%))</f>
        <v>11388000</v>
      </c>
      <c r="P4" s="34"/>
      <c r="Q4" s="34"/>
      <c r="R4" s="29"/>
    </row>
    <row r="5" spans="1:18" ht="29.95" customHeight="1">
      <c r="C5" t="s">
        <v>3</v>
      </c>
      <c r="D5" s="1" t="s">
        <v>55</v>
      </c>
      <c r="E5" s="36" t="s">
        <v>104</v>
      </c>
      <c r="F5" s="36" t="s">
        <v>90</v>
      </c>
      <c r="G5">
        <v>1</v>
      </c>
      <c r="H5" s="3">
        <v>830</v>
      </c>
      <c r="I5" s="3">
        <f>(G5*H5)</f>
        <v>830</v>
      </c>
      <c r="K5" s="13">
        <f t="shared" si="0"/>
        <v>1825</v>
      </c>
      <c r="L5" s="10">
        <f t="shared" si="1"/>
        <v>1514750</v>
      </c>
      <c r="M5" s="16">
        <v>0.04</v>
      </c>
      <c r="N5" s="3">
        <f t="shared" ref="N5:N9" si="2">(L5+(L5*4%))</f>
        <v>1575340</v>
      </c>
    </row>
    <row r="6" spans="1:18" ht="29.95" customHeight="1">
      <c r="D6" s="1"/>
      <c r="E6" s="36" t="s">
        <v>105</v>
      </c>
      <c r="F6" s="36" t="s">
        <v>91</v>
      </c>
      <c r="G6">
        <v>52</v>
      </c>
      <c r="H6" s="3">
        <v>88.66</v>
      </c>
      <c r="I6" s="3">
        <f t="shared" ref="I6:I9" si="3">(G6*H6)</f>
        <v>4610.32</v>
      </c>
      <c r="K6" s="13">
        <f t="shared" si="0"/>
        <v>94900</v>
      </c>
      <c r="L6" s="10">
        <f t="shared" si="1"/>
        <v>8413834</v>
      </c>
      <c r="M6" s="16">
        <v>0.04</v>
      </c>
      <c r="N6" s="3">
        <f t="shared" si="2"/>
        <v>8750387.3599999994</v>
      </c>
    </row>
    <row r="7" spans="1:18" ht="29.95" customHeight="1">
      <c r="D7" s="1"/>
      <c r="E7" s="36" t="s">
        <v>106</v>
      </c>
      <c r="F7" s="36" t="s">
        <v>92</v>
      </c>
      <c r="G7">
        <v>120</v>
      </c>
      <c r="H7" s="3">
        <v>4.5</v>
      </c>
      <c r="I7" s="3">
        <f t="shared" si="3"/>
        <v>540</v>
      </c>
      <c r="K7" s="13">
        <f t="shared" si="0"/>
        <v>219000</v>
      </c>
      <c r="L7" s="10">
        <f t="shared" si="1"/>
        <v>985500</v>
      </c>
      <c r="M7" s="16">
        <v>0.04</v>
      </c>
      <c r="N7" s="3">
        <f t="shared" si="2"/>
        <v>1024920</v>
      </c>
    </row>
    <row r="8" spans="1:18" ht="29.95" customHeight="1">
      <c r="D8" s="1"/>
      <c r="E8" s="36" t="s">
        <v>107</v>
      </c>
      <c r="F8" s="36" t="s">
        <v>93</v>
      </c>
      <c r="H8" s="3">
        <v>4.5</v>
      </c>
      <c r="I8" s="3">
        <f t="shared" si="3"/>
        <v>0</v>
      </c>
      <c r="K8" s="13">
        <f t="shared" si="0"/>
        <v>0</v>
      </c>
      <c r="L8" s="10">
        <f t="shared" si="1"/>
        <v>0</v>
      </c>
      <c r="M8" s="16">
        <v>0.04</v>
      </c>
      <c r="N8" s="3">
        <f t="shared" si="2"/>
        <v>0</v>
      </c>
    </row>
    <row r="9" spans="1:18" ht="29.95" customHeight="1">
      <c r="D9" s="1"/>
      <c r="E9" s="36" t="s">
        <v>247</v>
      </c>
      <c r="F9" s="36" t="s">
        <v>94</v>
      </c>
      <c r="G9">
        <v>52</v>
      </c>
      <c r="H9" s="3">
        <v>44.8</v>
      </c>
      <c r="I9" s="3">
        <f t="shared" si="3"/>
        <v>2329.6</v>
      </c>
      <c r="K9" s="13">
        <f t="shared" si="0"/>
        <v>94900</v>
      </c>
      <c r="L9" s="10">
        <f t="shared" si="1"/>
        <v>4251520</v>
      </c>
      <c r="M9" s="16">
        <v>0.04</v>
      </c>
      <c r="N9" s="3">
        <f t="shared" si="2"/>
        <v>4421580.7999999998</v>
      </c>
    </row>
    <row r="10" spans="1:18" ht="29.95" customHeight="1">
      <c r="D10" s="1"/>
      <c r="E10" s="36"/>
      <c r="F10" s="36" t="s">
        <v>115</v>
      </c>
      <c r="K10" s="13"/>
      <c r="L10" s="10"/>
      <c r="M10" s="16"/>
    </row>
    <row r="11" spans="1:18" ht="29.95" customHeight="1">
      <c r="D11" s="1"/>
      <c r="E11" s="36" t="s">
        <v>245</v>
      </c>
      <c r="F11" s="36" t="s">
        <v>95</v>
      </c>
      <c r="G11">
        <v>120</v>
      </c>
      <c r="H11" s="3">
        <v>19.41</v>
      </c>
      <c r="K11" s="13"/>
      <c r="L11" s="10"/>
      <c r="M11" s="16"/>
    </row>
    <row r="12" spans="1:18" ht="56.05" customHeight="1">
      <c r="D12" s="1"/>
      <c r="E12" s="36" t="s">
        <v>246</v>
      </c>
      <c r="F12" s="36" t="s">
        <v>96</v>
      </c>
      <c r="K12" s="13"/>
      <c r="L12" s="10"/>
      <c r="M12" s="16"/>
    </row>
    <row r="13" spans="1:18" ht="29.95" customHeight="1">
      <c r="D13" s="1"/>
      <c r="E13" s="36" t="s">
        <v>241</v>
      </c>
      <c r="F13" s="36" t="s">
        <v>97</v>
      </c>
      <c r="K13" s="13"/>
      <c r="L13" s="10"/>
      <c r="M13" s="16"/>
    </row>
    <row r="14" spans="1:18" ht="56.05" customHeight="1">
      <c r="D14" s="1"/>
      <c r="E14" s="36" t="s">
        <v>242</v>
      </c>
      <c r="F14" s="36" t="s">
        <v>98</v>
      </c>
      <c r="K14" s="13"/>
      <c r="L14" s="10"/>
      <c r="M14" s="16"/>
    </row>
    <row r="15" spans="1:18" ht="56.05" customHeight="1">
      <c r="D15" s="1"/>
      <c r="E15" s="36" t="s">
        <v>243</v>
      </c>
      <c r="F15" s="36" t="s">
        <v>99</v>
      </c>
      <c r="K15" s="13"/>
      <c r="L15" s="10"/>
      <c r="M15" s="16"/>
    </row>
    <row r="16" spans="1:18" ht="56.05" customHeight="1">
      <c r="D16" s="1"/>
      <c r="E16" s="36" t="s">
        <v>244</v>
      </c>
      <c r="F16" s="36" t="s">
        <v>100</v>
      </c>
      <c r="K16" s="13"/>
      <c r="L16" s="10"/>
      <c r="M16" s="16"/>
    </row>
    <row r="17" spans="1:28" ht="29.95" customHeight="1">
      <c r="D17" s="1"/>
      <c r="E17" s="36" t="s">
        <v>112</v>
      </c>
      <c r="F17" s="36" t="s">
        <v>101</v>
      </c>
      <c r="G17">
        <v>20</v>
      </c>
      <c r="H17" s="3">
        <v>0.01</v>
      </c>
      <c r="I17" s="3">
        <f t="shared" ref="I17:I19" si="4">(G17*H17)</f>
        <v>0.2</v>
      </c>
      <c r="K17" s="13">
        <f t="shared" ref="K17:K19" si="5">($G17*J$4)</f>
        <v>36500</v>
      </c>
      <c r="L17" s="10">
        <f>(H17*K17)</f>
        <v>365</v>
      </c>
      <c r="M17" s="16">
        <v>0.04</v>
      </c>
      <c r="N17" s="3">
        <f t="shared" ref="N17:N19" si="6">(L17+(L17*4%))</f>
        <v>379.6</v>
      </c>
    </row>
    <row r="18" spans="1:28" ht="29.95" customHeight="1">
      <c r="D18" s="1"/>
      <c r="E18" s="36" t="s">
        <v>113</v>
      </c>
      <c r="F18" s="36" t="s">
        <v>102</v>
      </c>
      <c r="G18">
        <v>1</v>
      </c>
      <c r="H18" s="3">
        <v>0</v>
      </c>
      <c r="I18" s="3">
        <f t="shared" si="4"/>
        <v>0</v>
      </c>
      <c r="K18" s="13">
        <f t="shared" si="5"/>
        <v>1825</v>
      </c>
      <c r="L18" s="10">
        <f t="shared" ref="L18:L19" si="7">(H18*K18)</f>
        <v>0</v>
      </c>
      <c r="M18" s="16">
        <v>0.04</v>
      </c>
      <c r="N18" s="3">
        <f t="shared" si="6"/>
        <v>0</v>
      </c>
    </row>
    <row r="19" spans="1:28" ht="29.95" customHeight="1">
      <c r="D19" s="1"/>
      <c r="E19" s="36" t="s">
        <v>114</v>
      </c>
      <c r="F19" s="36" t="s">
        <v>103</v>
      </c>
      <c r="G19">
        <v>1</v>
      </c>
      <c r="H19" s="3">
        <v>0</v>
      </c>
      <c r="I19" s="3">
        <f t="shared" si="4"/>
        <v>0</v>
      </c>
      <c r="K19" s="13">
        <f t="shared" si="5"/>
        <v>1825</v>
      </c>
      <c r="L19" s="10">
        <f t="shared" si="7"/>
        <v>0</v>
      </c>
      <c r="M19" s="16">
        <v>0.04</v>
      </c>
      <c r="N19" s="3">
        <f t="shared" si="6"/>
        <v>0</v>
      </c>
    </row>
    <row r="20" spans="1:28" ht="42.05" customHeight="1">
      <c r="A20" s="5" t="s">
        <v>34</v>
      </c>
      <c r="E20" s="1"/>
      <c r="F20" s="1"/>
      <c r="I20" s="9">
        <f>(I4+I5+I6+I7+I8+I9+I17+I18+I19)</f>
        <v>14310.12</v>
      </c>
      <c r="J20" s="14"/>
      <c r="K20" s="14"/>
      <c r="L20" s="9">
        <f>(L4+L5+L6+L7+L8+L9+L17+L18+L19)</f>
        <v>26115969</v>
      </c>
      <c r="M20" s="16"/>
      <c r="N20" s="9">
        <f>(N4+N5+N6+N7+N8+N9+N17+N18+N19)</f>
        <v>27160607.760000002</v>
      </c>
      <c r="T20" s="26"/>
      <c r="U20" s="28"/>
      <c r="V20" s="27"/>
      <c r="W20" s="28"/>
      <c r="X20" s="27"/>
      <c r="Y20" s="28"/>
      <c r="Z20" s="27"/>
      <c r="AA20" s="28"/>
      <c r="AB20" s="27"/>
    </row>
    <row r="21" spans="1:28" ht="29.95" customHeight="1">
      <c r="A21" s="41" t="s">
        <v>52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</row>
    <row r="22" spans="1:28" ht="25.05" customHeight="1">
      <c r="A22" s="5" t="s">
        <v>5</v>
      </c>
      <c r="B22" s="5"/>
      <c r="D22" s="5" t="s">
        <v>33</v>
      </c>
      <c r="G22" s="5" t="s">
        <v>87</v>
      </c>
    </row>
    <row r="23" spans="1:28" ht="43.05" customHeight="1">
      <c r="A23" s="2" t="s">
        <v>0</v>
      </c>
      <c r="B23" s="2" t="s">
        <v>51</v>
      </c>
      <c r="C23" s="2" t="s">
        <v>1</v>
      </c>
      <c r="D23" s="2" t="s">
        <v>10</v>
      </c>
      <c r="E23" s="2" t="s">
        <v>9</v>
      </c>
      <c r="F23" s="2" t="s">
        <v>11</v>
      </c>
      <c r="G23" s="2" t="s">
        <v>8</v>
      </c>
      <c r="H23" s="4" t="s">
        <v>7</v>
      </c>
      <c r="I23" s="4" t="s">
        <v>13</v>
      </c>
      <c r="J23" s="12" t="s">
        <v>6</v>
      </c>
      <c r="K23" s="12" t="s">
        <v>20</v>
      </c>
      <c r="L23" s="8" t="s">
        <v>21</v>
      </c>
      <c r="M23" s="6" t="s">
        <v>14</v>
      </c>
      <c r="N23" s="8" t="s">
        <v>22</v>
      </c>
    </row>
    <row r="24" spans="1:28" ht="29.95" customHeight="1">
      <c r="A24" s="7">
        <v>1</v>
      </c>
      <c r="B24" s="7">
        <v>1825</v>
      </c>
      <c r="C24" t="s">
        <v>3</v>
      </c>
      <c r="D24" s="1" t="s">
        <v>55</v>
      </c>
      <c r="E24" s="36" t="s">
        <v>104</v>
      </c>
      <c r="F24" s="36" t="s">
        <v>90</v>
      </c>
      <c r="G24">
        <v>0</v>
      </c>
      <c r="H24" s="3">
        <v>830</v>
      </c>
      <c r="I24" s="3">
        <f>(G24*H24)</f>
        <v>0</v>
      </c>
      <c r="J24" s="37">
        <v>1825</v>
      </c>
      <c r="K24" s="13">
        <f>($G24*J$4)</f>
        <v>0</v>
      </c>
      <c r="L24" s="10">
        <f>(H24*K24)</f>
        <v>0</v>
      </c>
      <c r="M24" s="16">
        <v>0.04</v>
      </c>
      <c r="N24" s="3">
        <f t="shared" ref="N24:N28" si="8">(L24+(L24*4%))</f>
        <v>0</v>
      </c>
    </row>
    <row r="25" spans="1:28" ht="29.95" customHeight="1">
      <c r="D25" s="1"/>
      <c r="E25" s="36" t="s">
        <v>105</v>
      </c>
      <c r="F25" s="36" t="s">
        <v>91</v>
      </c>
      <c r="G25">
        <v>52</v>
      </c>
      <c r="H25" s="3">
        <v>88.66</v>
      </c>
      <c r="I25" s="3">
        <f t="shared" ref="I25:I28" si="9">(G25*H25)</f>
        <v>4610.32</v>
      </c>
      <c r="K25" s="13">
        <f>($G25*J$4)</f>
        <v>94900</v>
      </c>
      <c r="L25" s="10">
        <f>(H25*K25)</f>
        <v>8413834</v>
      </c>
      <c r="M25" s="16">
        <v>0.04</v>
      </c>
      <c r="N25" s="3">
        <f t="shared" si="8"/>
        <v>8750387.3599999994</v>
      </c>
    </row>
    <row r="26" spans="1:28" ht="29.95" customHeight="1">
      <c r="D26" s="1"/>
      <c r="E26" s="36" t="s">
        <v>106</v>
      </c>
      <c r="F26" s="36" t="s">
        <v>92</v>
      </c>
      <c r="G26">
        <v>120</v>
      </c>
      <c r="H26" s="3">
        <v>4.5</v>
      </c>
      <c r="I26" s="3">
        <f t="shared" si="9"/>
        <v>540</v>
      </c>
      <c r="K26" s="13">
        <f>($G26*J$4)</f>
        <v>219000</v>
      </c>
      <c r="L26" s="10">
        <f>(H26*K26)</f>
        <v>985500</v>
      </c>
      <c r="M26" s="16">
        <v>0.04</v>
      </c>
      <c r="N26" s="3">
        <f t="shared" si="8"/>
        <v>1024920</v>
      </c>
    </row>
    <row r="27" spans="1:28" ht="29.95" customHeight="1">
      <c r="D27" s="1"/>
      <c r="E27" s="36" t="s">
        <v>107</v>
      </c>
      <c r="F27" s="36" t="s">
        <v>93</v>
      </c>
      <c r="H27" s="3">
        <v>4.5</v>
      </c>
      <c r="I27" s="3">
        <f t="shared" si="9"/>
        <v>0</v>
      </c>
      <c r="K27" s="13">
        <f>($G27*J$4)</f>
        <v>0</v>
      </c>
      <c r="L27" s="10">
        <f>(H27*K27)</f>
        <v>0</v>
      </c>
      <c r="M27" s="16">
        <v>0.04</v>
      </c>
      <c r="N27" s="3">
        <f t="shared" si="8"/>
        <v>0</v>
      </c>
    </row>
    <row r="28" spans="1:28" ht="29.95" customHeight="1">
      <c r="D28" s="1"/>
      <c r="E28" s="36" t="s">
        <v>247</v>
      </c>
      <c r="F28" s="36" t="s">
        <v>94</v>
      </c>
      <c r="G28">
        <v>52</v>
      </c>
      <c r="H28" s="3">
        <v>44.8</v>
      </c>
      <c r="I28" s="3">
        <f t="shared" si="9"/>
        <v>2329.6</v>
      </c>
      <c r="K28" s="13">
        <f>($G28*J$4)</f>
        <v>94900</v>
      </c>
      <c r="L28" s="10">
        <f>(H28*K28)</f>
        <v>4251520</v>
      </c>
      <c r="M28" s="16">
        <v>0.04</v>
      </c>
      <c r="N28" s="3">
        <f t="shared" si="8"/>
        <v>4421580.7999999998</v>
      </c>
    </row>
    <row r="29" spans="1:28" ht="29.95" customHeight="1">
      <c r="D29" s="1"/>
      <c r="E29" s="36"/>
      <c r="F29" s="36" t="s">
        <v>115</v>
      </c>
      <c r="K29" s="13"/>
      <c r="L29" s="10"/>
      <c r="M29" s="16"/>
    </row>
    <row r="30" spans="1:28" ht="29.95" customHeight="1">
      <c r="D30" s="1"/>
      <c r="E30" s="36" t="s">
        <v>245</v>
      </c>
      <c r="F30" s="36" t="s">
        <v>95</v>
      </c>
      <c r="G30">
        <v>120</v>
      </c>
      <c r="H30" s="3">
        <v>19.41</v>
      </c>
      <c r="K30" s="13"/>
      <c r="L30" s="10"/>
      <c r="M30" s="16"/>
    </row>
    <row r="31" spans="1:28" ht="56.05" customHeight="1">
      <c r="D31" s="1"/>
      <c r="E31" s="36" t="s">
        <v>246</v>
      </c>
      <c r="F31" s="36" t="s">
        <v>96</v>
      </c>
      <c r="K31" s="13"/>
      <c r="L31" s="10"/>
      <c r="M31" s="16"/>
    </row>
    <row r="32" spans="1:28" ht="29.95" customHeight="1">
      <c r="D32" s="1"/>
      <c r="E32" s="36" t="s">
        <v>241</v>
      </c>
      <c r="F32" s="36" t="s">
        <v>97</v>
      </c>
      <c r="K32" s="13"/>
      <c r="L32" s="10"/>
      <c r="M32" s="16"/>
    </row>
    <row r="33" spans="1:14" ht="56.05" customHeight="1">
      <c r="D33" s="1"/>
      <c r="E33" s="36" t="s">
        <v>242</v>
      </c>
      <c r="F33" s="36" t="s">
        <v>98</v>
      </c>
      <c r="K33" s="13"/>
      <c r="L33" s="10"/>
      <c r="M33" s="16"/>
    </row>
    <row r="34" spans="1:14" ht="56.05" customHeight="1">
      <c r="D34" s="1"/>
      <c r="E34" s="36" t="s">
        <v>243</v>
      </c>
      <c r="F34" s="36" t="s">
        <v>99</v>
      </c>
      <c r="K34" s="13"/>
      <c r="L34" s="10"/>
      <c r="M34" s="16"/>
    </row>
    <row r="35" spans="1:14" ht="56.05" customHeight="1">
      <c r="D35" s="1"/>
      <c r="E35" s="36" t="s">
        <v>244</v>
      </c>
      <c r="F35" s="36" t="s">
        <v>100</v>
      </c>
      <c r="K35" s="13"/>
      <c r="L35" s="10"/>
      <c r="M35" s="16"/>
    </row>
    <row r="36" spans="1:14" ht="29.95" customHeight="1">
      <c r="D36" s="1"/>
      <c r="E36" s="36" t="s">
        <v>112</v>
      </c>
      <c r="F36" s="36" t="s">
        <v>101</v>
      </c>
      <c r="G36">
        <v>20</v>
      </c>
      <c r="H36" s="3">
        <v>0.01</v>
      </c>
      <c r="I36" s="3">
        <f t="shared" ref="I36:I38" si="10">(G36*H36)</f>
        <v>0.2</v>
      </c>
      <c r="K36" s="13">
        <f t="shared" ref="K36:K38" si="11">($G36*J$4)</f>
        <v>36500</v>
      </c>
      <c r="L36" s="10">
        <f>(H36*K36)</f>
        <v>365</v>
      </c>
      <c r="M36" s="16">
        <v>0.04</v>
      </c>
      <c r="N36" s="3">
        <f t="shared" ref="N36:N38" si="12">(L36+(L36*4%))</f>
        <v>379.6</v>
      </c>
    </row>
    <row r="37" spans="1:14" ht="29.95" customHeight="1">
      <c r="D37" s="1"/>
      <c r="E37" s="36" t="s">
        <v>113</v>
      </c>
      <c r="F37" s="36" t="s">
        <v>102</v>
      </c>
      <c r="G37">
        <v>1</v>
      </c>
      <c r="H37" s="3">
        <v>0</v>
      </c>
      <c r="I37" s="3">
        <f t="shared" si="10"/>
        <v>0</v>
      </c>
      <c r="K37" s="13">
        <f t="shared" si="11"/>
        <v>1825</v>
      </c>
      <c r="L37" s="10">
        <f t="shared" ref="L37:L38" si="13">(H37*K37)</f>
        <v>0</v>
      </c>
      <c r="M37" s="16">
        <v>0.04</v>
      </c>
      <c r="N37" s="3">
        <f t="shared" si="12"/>
        <v>0</v>
      </c>
    </row>
    <row r="38" spans="1:14" ht="29.95" customHeight="1">
      <c r="D38" s="1"/>
      <c r="E38" s="36" t="s">
        <v>114</v>
      </c>
      <c r="F38" s="36" t="s">
        <v>103</v>
      </c>
      <c r="G38">
        <v>1</v>
      </c>
      <c r="H38" s="3">
        <v>0</v>
      </c>
      <c r="I38" s="3">
        <f t="shared" si="10"/>
        <v>0</v>
      </c>
      <c r="K38" s="13">
        <f t="shared" si="11"/>
        <v>1825</v>
      </c>
      <c r="L38" s="10">
        <f t="shared" si="13"/>
        <v>0</v>
      </c>
      <c r="M38" s="16">
        <v>0.04</v>
      </c>
      <c r="N38" s="3">
        <f t="shared" si="12"/>
        <v>0</v>
      </c>
    </row>
    <row r="39" spans="1:14" s="5" customFormat="1" ht="42.05" customHeight="1">
      <c r="A39" s="5" t="s">
        <v>35</v>
      </c>
      <c r="E39" s="15"/>
      <c r="F39" s="15"/>
      <c r="H39" s="9"/>
      <c r="I39" s="9">
        <f>(I24+I25+I26+I27+I28+I36+I37+I38)</f>
        <v>7480.12</v>
      </c>
      <c r="J39" s="14"/>
      <c r="K39" s="14"/>
      <c r="L39" s="9">
        <f>(L24+L25+L26+L27+L28+L36+L37+L38)</f>
        <v>13651219</v>
      </c>
      <c r="N39" s="9">
        <f>(N24+N25+N26+N27+N28+N36+N37+N38)</f>
        <v>14197267.76</v>
      </c>
    </row>
    <row r="40" spans="1:14" ht="29.95" customHeight="1">
      <c r="A40" s="41" t="s">
        <v>52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1:14" ht="25.05" customHeight="1">
      <c r="A41" s="5" t="s">
        <v>17</v>
      </c>
      <c r="B41" s="5"/>
      <c r="D41" s="5" t="s">
        <v>33</v>
      </c>
      <c r="G41" s="5" t="s">
        <v>87</v>
      </c>
    </row>
    <row r="42" spans="1:14" ht="43.05" customHeight="1">
      <c r="A42" s="2" t="s">
        <v>0</v>
      </c>
      <c r="B42" s="2" t="s">
        <v>51</v>
      </c>
      <c r="C42" s="2" t="s">
        <v>1</v>
      </c>
      <c r="D42" s="2" t="s">
        <v>10</v>
      </c>
      <c r="E42" s="2" t="s">
        <v>9</v>
      </c>
      <c r="F42" s="2" t="s">
        <v>11</v>
      </c>
      <c r="G42" s="2" t="s">
        <v>8</v>
      </c>
      <c r="H42" s="4" t="s">
        <v>7</v>
      </c>
      <c r="I42" s="4" t="s">
        <v>13</v>
      </c>
      <c r="J42" s="12" t="s">
        <v>6</v>
      </c>
      <c r="K42" s="12" t="s">
        <v>23</v>
      </c>
      <c r="L42" s="8" t="s">
        <v>24</v>
      </c>
      <c r="M42" s="6" t="s">
        <v>14</v>
      </c>
      <c r="N42" s="8" t="s">
        <v>25</v>
      </c>
    </row>
    <row r="43" spans="1:14" ht="29.95" customHeight="1">
      <c r="A43" s="7">
        <v>1</v>
      </c>
      <c r="B43" s="7">
        <v>1825</v>
      </c>
      <c r="C43" t="s">
        <v>3</v>
      </c>
      <c r="D43" s="1" t="s">
        <v>55</v>
      </c>
      <c r="E43" s="36" t="s">
        <v>104</v>
      </c>
      <c r="F43" s="36" t="s">
        <v>90</v>
      </c>
      <c r="G43">
        <v>0</v>
      </c>
      <c r="H43" s="3">
        <v>830</v>
      </c>
      <c r="I43" s="3">
        <f>(G43*H43)</f>
        <v>0</v>
      </c>
      <c r="J43" s="37">
        <v>1825</v>
      </c>
      <c r="K43" s="13">
        <f>($G43*J$4)</f>
        <v>0</v>
      </c>
      <c r="L43" s="10">
        <f>(H43*K43)</f>
        <v>0</v>
      </c>
      <c r="M43" s="16">
        <v>0.04</v>
      </c>
      <c r="N43" s="3">
        <f t="shared" ref="N43:N47" si="14">(L43+(L43*4%))</f>
        <v>0</v>
      </c>
    </row>
    <row r="44" spans="1:14" ht="29.95" customHeight="1">
      <c r="D44" s="1"/>
      <c r="E44" s="36" t="s">
        <v>105</v>
      </c>
      <c r="F44" s="36" t="s">
        <v>91</v>
      </c>
      <c r="G44">
        <v>52</v>
      </c>
      <c r="H44" s="3">
        <v>88.66</v>
      </c>
      <c r="I44" s="3">
        <f t="shared" ref="I44:I47" si="15">(G44*H44)</f>
        <v>4610.32</v>
      </c>
      <c r="K44" s="13">
        <f>($G44*J$4)</f>
        <v>94900</v>
      </c>
      <c r="L44" s="10">
        <f>(H44*K44)</f>
        <v>8413834</v>
      </c>
      <c r="M44" s="16">
        <v>0.04</v>
      </c>
      <c r="N44" s="3">
        <f t="shared" si="14"/>
        <v>8750387.3599999994</v>
      </c>
    </row>
    <row r="45" spans="1:14" ht="29.95" customHeight="1">
      <c r="D45" s="1"/>
      <c r="E45" s="36" t="s">
        <v>106</v>
      </c>
      <c r="F45" s="36" t="s">
        <v>92</v>
      </c>
      <c r="G45">
        <v>120</v>
      </c>
      <c r="H45" s="3">
        <v>4.5</v>
      </c>
      <c r="I45" s="3">
        <f t="shared" si="15"/>
        <v>540</v>
      </c>
      <c r="K45" s="13">
        <f>($G45*J$4)</f>
        <v>219000</v>
      </c>
      <c r="L45" s="10">
        <f>(H45*K45)</f>
        <v>985500</v>
      </c>
      <c r="M45" s="16">
        <v>0.04</v>
      </c>
      <c r="N45" s="3">
        <f t="shared" si="14"/>
        <v>1024920</v>
      </c>
    </row>
    <row r="46" spans="1:14" ht="29.95" customHeight="1">
      <c r="D46" s="1"/>
      <c r="E46" s="36" t="s">
        <v>107</v>
      </c>
      <c r="F46" s="36" t="s">
        <v>93</v>
      </c>
      <c r="H46" s="3">
        <v>4.5</v>
      </c>
      <c r="I46" s="3">
        <f t="shared" si="15"/>
        <v>0</v>
      </c>
      <c r="K46" s="13">
        <f>($G46*J$4)</f>
        <v>0</v>
      </c>
      <c r="L46" s="10">
        <f>(H46*K46)</f>
        <v>0</v>
      </c>
      <c r="M46" s="16">
        <v>0.04</v>
      </c>
      <c r="N46" s="3">
        <f t="shared" si="14"/>
        <v>0</v>
      </c>
    </row>
    <row r="47" spans="1:14" ht="29.95" customHeight="1">
      <c r="D47" s="1"/>
      <c r="E47" s="36" t="s">
        <v>247</v>
      </c>
      <c r="F47" s="36" t="s">
        <v>94</v>
      </c>
      <c r="G47">
        <v>52</v>
      </c>
      <c r="H47" s="3">
        <v>44.8</v>
      </c>
      <c r="I47" s="3">
        <f t="shared" si="15"/>
        <v>2329.6</v>
      </c>
      <c r="K47" s="13">
        <f>($G47*J$4)</f>
        <v>94900</v>
      </c>
      <c r="L47" s="10">
        <f>(H47*K47)</f>
        <v>4251520</v>
      </c>
      <c r="M47" s="16">
        <v>0.04</v>
      </c>
      <c r="N47" s="3">
        <f t="shared" si="14"/>
        <v>4421580.7999999998</v>
      </c>
    </row>
    <row r="48" spans="1:14" ht="29.95" customHeight="1">
      <c r="D48" s="1"/>
      <c r="E48" s="36"/>
      <c r="F48" s="36" t="s">
        <v>115</v>
      </c>
      <c r="K48" s="13"/>
      <c r="L48" s="10"/>
      <c r="M48" s="16"/>
    </row>
    <row r="49" spans="1:14" ht="29.95" customHeight="1">
      <c r="D49" s="1"/>
      <c r="E49" s="36" t="s">
        <v>245</v>
      </c>
      <c r="F49" s="36" t="s">
        <v>95</v>
      </c>
      <c r="G49">
        <v>120</v>
      </c>
      <c r="H49" s="3">
        <v>19.41</v>
      </c>
      <c r="K49" s="13"/>
      <c r="L49" s="10"/>
      <c r="M49" s="16"/>
    </row>
    <row r="50" spans="1:14" ht="56.05" customHeight="1">
      <c r="D50" s="1"/>
      <c r="E50" s="36" t="s">
        <v>246</v>
      </c>
      <c r="F50" s="36" t="s">
        <v>96</v>
      </c>
      <c r="K50" s="13"/>
      <c r="L50" s="10"/>
      <c r="M50" s="16"/>
    </row>
    <row r="51" spans="1:14" ht="29.95" customHeight="1">
      <c r="D51" s="1"/>
      <c r="E51" s="36" t="s">
        <v>241</v>
      </c>
      <c r="F51" s="36" t="s">
        <v>97</v>
      </c>
      <c r="K51" s="13"/>
      <c r="L51" s="10"/>
      <c r="M51" s="16"/>
    </row>
    <row r="52" spans="1:14" ht="56.05" customHeight="1">
      <c r="D52" s="1"/>
      <c r="E52" s="36" t="s">
        <v>242</v>
      </c>
      <c r="F52" s="36" t="s">
        <v>98</v>
      </c>
      <c r="K52" s="13"/>
      <c r="L52" s="10"/>
      <c r="M52" s="16"/>
    </row>
    <row r="53" spans="1:14" ht="56.05" customHeight="1">
      <c r="D53" s="1"/>
      <c r="E53" s="36" t="s">
        <v>243</v>
      </c>
      <c r="F53" s="36" t="s">
        <v>99</v>
      </c>
      <c r="K53" s="13"/>
      <c r="L53" s="10"/>
      <c r="M53" s="16"/>
    </row>
    <row r="54" spans="1:14" ht="56.05" customHeight="1">
      <c r="D54" s="1"/>
      <c r="E54" s="36" t="s">
        <v>244</v>
      </c>
      <c r="F54" s="36" t="s">
        <v>100</v>
      </c>
      <c r="K54" s="13"/>
      <c r="L54" s="10"/>
      <c r="M54" s="16"/>
    </row>
    <row r="55" spans="1:14" ht="29.95" customHeight="1">
      <c r="D55" s="1"/>
      <c r="E55" s="36" t="s">
        <v>112</v>
      </c>
      <c r="F55" s="36" t="s">
        <v>101</v>
      </c>
      <c r="G55">
        <v>20</v>
      </c>
      <c r="H55" s="3">
        <v>0.01</v>
      </c>
      <c r="I55" s="3">
        <f t="shared" ref="I55:I57" si="16">(G55*H55)</f>
        <v>0.2</v>
      </c>
      <c r="K55" s="13">
        <f t="shared" ref="K55:K57" si="17">($G55*J$4)</f>
        <v>36500</v>
      </c>
      <c r="L55" s="10">
        <f>(H55*K55)</f>
        <v>365</v>
      </c>
      <c r="M55" s="16">
        <v>0.04</v>
      </c>
      <c r="N55" s="3">
        <f t="shared" ref="N55:N57" si="18">(L55+(L55*4%))</f>
        <v>379.6</v>
      </c>
    </row>
    <row r="56" spans="1:14" ht="29.95" customHeight="1">
      <c r="D56" s="1"/>
      <c r="E56" s="36" t="s">
        <v>113</v>
      </c>
      <c r="F56" s="36" t="s">
        <v>102</v>
      </c>
      <c r="G56">
        <v>1</v>
      </c>
      <c r="H56" s="3">
        <v>0</v>
      </c>
      <c r="I56" s="3">
        <f t="shared" si="16"/>
        <v>0</v>
      </c>
      <c r="K56" s="13">
        <f t="shared" si="17"/>
        <v>1825</v>
      </c>
      <c r="L56" s="10">
        <f t="shared" ref="L56:L57" si="19">(H56*K56)</f>
        <v>0</v>
      </c>
      <c r="M56" s="16">
        <v>0.04</v>
      </c>
      <c r="N56" s="3">
        <f t="shared" si="18"/>
        <v>0</v>
      </c>
    </row>
    <row r="57" spans="1:14" ht="29.95" customHeight="1">
      <c r="D57" s="1"/>
      <c r="E57" s="36" t="s">
        <v>114</v>
      </c>
      <c r="F57" s="36" t="s">
        <v>103</v>
      </c>
      <c r="G57">
        <v>1</v>
      </c>
      <c r="H57" s="3">
        <v>0</v>
      </c>
      <c r="I57" s="3">
        <f t="shared" si="16"/>
        <v>0</v>
      </c>
      <c r="K57" s="13">
        <f t="shared" si="17"/>
        <v>1825</v>
      </c>
      <c r="L57" s="10">
        <f t="shared" si="19"/>
        <v>0</v>
      </c>
      <c r="M57" s="16">
        <v>0.04</v>
      </c>
      <c r="N57" s="3">
        <f t="shared" si="18"/>
        <v>0</v>
      </c>
    </row>
    <row r="58" spans="1:14" s="5" customFormat="1" ht="42.05" customHeight="1">
      <c r="A58" s="5" t="s">
        <v>35</v>
      </c>
      <c r="E58" s="15"/>
      <c r="F58" s="15"/>
      <c r="H58" s="9"/>
      <c r="I58" s="9">
        <f>(I43+I44+I45+I46+I47+I55+I56+I57)</f>
        <v>7480.12</v>
      </c>
      <c r="J58" s="14"/>
      <c r="K58" s="14"/>
      <c r="L58" s="9">
        <f>(L43+L44+L45+L46+L47+L55+L56+L57)</f>
        <v>13651219</v>
      </c>
      <c r="N58" s="9">
        <f>(N43+N44+N45+N46+N47+N55+N56+N57)</f>
        <v>14197267.76</v>
      </c>
    </row>
    <row r="59" spans="1:14" ht="29.95" customHeight="1">
      <c r="A59" s="41" t="s">
        <v>52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</row>
    <row r="60" spans="1:14" ht="25.05" customHeight="1">
      <c r="A60" s="5" t="s">
        <v>26</v>
      </c>
      <c r="B60" s="5"/>
      <c r="D60" s="5" t="s">
        <v>33</v>
      </c>
      <c r="G60" s="5" t="s">
        <v>87</v>
      </c>
    </row>
    <row r="61" spans="1:14" ht="43.05" customHeight="1">
      <c r="A61" s="2" t="s">
        <v>0</v>
      </c>
      <c r="B61" s="2" t="s">
        <v>51</v>
      </c>
      <c r="C61" s="2" t="s">
        <v>1</v>
      </c>
      <c r="D61" s="2" t="s">
        <v>10</v>
      </c>
      <c r="E61" s="2" t="s">
        <v>9</v>
      </c>
      <c r="F61" s="2" t="s">
        <v>11</v>
      </c>
      <c r="G61" s="2" t="s">
        <v>8</v>
      </c>
      <c r="H61" s="4" t="s">
        <v>7</v>
      </c>
      <c r="I61" s="4" t="s">
        <v>13</v>
      </c>
      <c r="J61" s="12" t="s">
        <v>6</v>
      </c>
      <c r="K61" s="12" t="s">
        <v>28</v>
      </c>
      <c r="L61" s="8" t="s">
        <v>29</v>
      </c>
      <c r="M61" s="6" t="s">
        <v>14</v>
      </c>
      <c r="N61" s="8" t="s">
        <v>30</v>
      </c>
    </row>
    <row r="62" spans="1:14" ht="29.95" customHeight="1">
      <c r="A62" s="7">
        <v>1</v>
      </c>
      <c r="B62" s="7">
        <v>1825</v>
      </c>
      <c r="C62" t="s">
        <v>3</v>
      </c>
      <c r="D62" s="1" t="s">
        <v>55</v>
      </c>
      <c r="E62" s="36" t="s">
        <v>104</v>
      </c>
      <c r="F62" s="36" t="s">
        <v>90</v>
      </c>
      <c r="G62">
        <v>0</v>
      </c>
      <c r="H62" s="3">
        <v>830</v>
      </c>
      <c r="I62" s="3">
        <f>(G62*H62)</f>
        <v>0</v>
      </c>
      <c r="J62" s="37">
        <v>1825</v>
      </c>
      <c r="K62" s="13">
        <f>($G62*J$4)</f>
        <v>0</v>
      </c>
      <c r="L62" s="10">
        <f>(H62*K62)</f>
        <v>0</v>
      </c>
      <c r="M62" s="16">
        <v>0.04</v>
      </c>
      <c r="N62" s="3">
        <f t="shared" ref="N62:N66" si="20">(L62+(L62*4%))</f>
        <v>0</v>
      </c>
    </row>
    <row r="63" spans="1:14" ht="29.95" customHeight="1">
      <c r="D63" s="1"/>
      <c r="E63" s="36" t="s">
        <v>105</v>
      </c>
      <c r="F63" s="36" t="s">
        <v>91</v>
      </c>
      <c r="G63">
        <v>52</v>
      </c>
      <c r="H63" s="3">
        <v>88.66</v>
      </c>
      <c r="I63" s="3">
        <f t="shared" ref="I63:I66" si="21">(G63*H63)</f>
        <v>4610.32</v>
      </c>
      <c r="K63" s="13">
        <f>($G63*J$4)</f>
        <v>94900</v>
      </c>
      <c r="L63" s="10">
        <f>(H63*K63)</f>
        <v>8413834</v>
      </c>
      <c r="M63" s="16">
        <v>0.04</v>
      </c>
      <c r="N63" s="3">
        <f t="shared" si="20"/>
        <v>8750387.3599999994</v>
      </c>
    </row>
    <row r="64" spans="1:14" ht="29.95" customHeight="1">
      <c r="D64" s="1"/>
      <c r="E64" s="36" t="s">
        <v>106</v>
      </c>
      <c r="F64" s="36" t="s">
        <v>92</v>
      </c>
      <c r="G64">
        <v>120</v>
      </c>
      <c r="H64" s="3">
        <v>4.5</v>
      </c>
      <c r="I64" s="3">
        <f t="shared" si="21"/>
        <v>540</v>
      </c>
      <c r="K64" s="13">
        <f>($G64*J$4)</f>
        <v>219000</v>
      </c>
      <c r="L64" s="10">
        <f>(H64*K64)</f>
        <v>985500</v>
      </c>
      <c r="M64" s="16">
        <v>0.04</v>
      </c>
      <c r="N64" s="3">
        <f t="shared" si="20"/>
        <v>1024920</v>
      </c>
    </row>
    <row r="65" spans="1:14" ht="29.95" customHeight="1">
      <c r="D65" s="1"/>
      <c r="E65" s="36" t="s">
        <v>107</v>
      </c>
      <c r="F65" s="36" t="s">
        <v>93</v>
      </c>
      <c r="H65" s="3">
        <v>4.5</v>
      </c>
      <c r="I65" s="3">
        <f t="shared" si="21"/>
        <v>0</v>
      </c>
      <c r="K65" s="13">
        <f>($G65*J$4)</f>
        <v>0</v>
      </c>
      <c r="L65" s="10">
        <f>(H65*K65)</f>
        <v>0</v>
      </c>
      <c r="M65" s="16">
        <v>0.04</v>
      </c>
      <c r="N65" s="3">
        <f t="shared" si="20"/>
        <v>0</v>
      </c>
    </row>
    <row r="66" spans="1:14" ht="29.95" customHeight="1">
      <c r="D66" s="1"/>
      <c r="E66" s="36" t="s">
        <v>247</v>
      </c>
      <c r="F66" s="36" t="s">
        <v>94</v>
      </c>
      <c r="G66">
        <v>52</v>
      </c>
      <c r="H66" s="3">
        <v>44.8</v>
      </c>
      <c r="I66" s="3">
        <f t="shared" si="21"/>
        <v>2329.6</v>
      </c>
      <c r="K66" s="13">
        <f>($G66*J$4)</f>
        <v>94900</v>
      </c>
      <c r="L66" s="10">
        <f>(H66*K66)</f>
        <v>4251520</v>
      </c>
      <c r="M66" s="16">
        <v>0.04</v>
      </c>
      <c r="N66" s="3">
        <f t="shared" si="20"/>
        <v>4421580.7999999998</v>
      </c>
    </row>
    <row r="67" spans="1:14" ht="29.95" customHeight="1">
      <c r="D67" s="1"/>
      <c r="E67" s="36"/>
      <c r="F67" s="36" t="s">
        <v>115</v>
      </c>
      <c r="K67" s="13"/>
      <c r="L67" s="10"/>
      <c r="M67" s="16"/>
    </row>
    <row r="68" spans="1:14" ht="29.95" customHeight="1">
      <c r="D68" s="1"/>
      <c r="E68" s="36" t="s">
        <v>245</v>
      </c>
      <c r="F68" s="36" t="s">
        <v>95</v>
      </c>
      <c r="G68">
        <v>120</v>
      </c>
      <c r="H68" s="3">
        <v>19.41</v>
      </c>
      <c r="K68" s="13"/>
      <c r="L68" s="10"/>
      <c r="M68" s="16"/>
    </row>
    <row r="69" spans="1:14" ht="56.05" customHeight="1">
      <c r="D69" s="1"/>
      <c r="E69" s="36" t="s">
        <v>246</v>
      </c>
      <c r="F69" s="36" t="s">
        <v>96</v>
      </c>
      <c r="K69" s="13"/>
      <c r="L69" s="10"/>
      <c r="M69" s="16"/>
    </row>
    <row r="70" spans="1:14" ht="29.95" customHeight="1">
      <c r="D70" s="1"/>
      <c r="E70" s="36" t="s">
        <v>241</v>
      </c>
      <c r="F70" s="36" t="s">
        <v>97</v>
      </c>
      <c r="K70" s="13"/>
      <c r="L70" s="10"/>
      <c r="M70" s="16"/>
    </row>
    <row r="71" spans="1:14" ht="56.05" customHeight="1">
      <c r="D71" s="1"/>
      <c r="E71" s="36" t="s">
        <v>242</v>
      </c>
      <c r="F71" s="36" t="s">
        <v>98</v>
      </c>
      <c r="K71" s="13"/>
      <c r="L71" s="10"/>
      <c r="M71" s="16"/>
    </row>
    <row r="72" spans="1:14" ht="56.05" customHeight="1">
      <c r="D72" s="1"/>
      <c r="E72" s="36" t="s">
        <v>243</v>
      </c>
      <c r="F72" s="36" t="s">
        <v>99</v>
      </c>
      <c r="K72" s="13"/>
      <c r="L72" s="10"/>
      <c r="M72" s="16"/>
    </row>
    <row r="73" spans="1:14" ht="56.05" customHeight="1">
      <c r="D73" s="1"/>
      <c r="E73" s="36" t="s">
        <v>244</v>
      </c>
      <c r="F73" s="36" t="s">
        <v>100</v>
      </c>
      <c r="K73" s="13"/>
      <c r="L73" s="10"/>
      <c r="M73" s="16"/>
    </row>
    <row r="74" spans="1:14" ht="29.95" customHeight="1">
      <c r="D74" s="1"/>
      <c r="E74" s="36" t="s">
        <v>112</v>
      </c>
      <c r="F74" s="36" t="s">
        <v>101</v>
      </c>
      <c r="G74">
        <v>20</v>
      </c>
      <c r="H74" s="3">
        <v>0.01</v>
      </c>
      <c r="I74" s="3">
        <f t="shared" ref="I74:I76" si="22">(G74*H74)</f>
        <v>0.2</v>
      </c>
      <c r="K74" s="13">
        <f t="shared" ref="K74:K76" si="23">($G74*J$4)</f>
        <v>36500</v>
      </c>
      <c r="L74" s="10">
        <f>(H74*K74)</f>
        <v>365</v>
      </c>
      <c r="M74" s="16">
        <v>0.04</v>
      </c>
      <c r="N74" s="3">
        <f t="shared" ref="N74:N76" si="24">(L74+(L74*4%))</f>
        <v>379.6</v>
      </c>
    </row>
    <row r="75" spans="1:14" ht="29.95" customHeight="1">
      <c r="D75" s="1"/>
      <c r="E75" s="36" t="s">
        <v>113</v>
      </c>
      <c r="F75" s="36" t="s">
        <v>102</v>
      </c>
      <c r="G75">
        <v>1</v>
      </c>
      <c r="H75" s="3">
        <v>0</v>
      </c>
      <c r="I75" s="3">
        <f t="shared" si="22"/>
        <v>0</v>
      </c>
      <c r="K75" s="13">
        <f t="shared" si="23"/>
        <v>1825</v>
      </c>
      <c r="L75" s="10">
        <f t="shared" ref="L75:L76" si="25">(H75*K75)</f>
        <v>0</v>
      </c>
      <c r="M75" s="16">
        <v>0.04</v>
      </c>
      <c r="N75" s="3">
        <f t="shared" si="24"/>
        <v>0</v>
      </c>
    </row>
    <row r="76" spans="1:14" ht="29.95" customHeight="1">
      <c r="D76" s="1"/>
      <c r="E76" s="36" t="s">
        <v>114</v>
      </c>
      <c r="F76" s="36" t="s">
        <v>103</v>
      </c>
      <c r="G76">
        <v>1</v>
      </c>
      <c r="H76" s="3">
        <v>0</v>
      </c>
      <c r="I76" s="3">
        <f t="shared" si="22"/>
        <v>0</v>
      </c>
      <c r="K76" s="13">
        <f t="shared" si="23"/>
        <v>1825</v>
      </c>
      <c r="L76" s="10">
        <f t="shared" si="25"/>
        <v>0</v>
      </c>
      <c r="M76" s="16">
        <v>0.04</v>
      </c>
      <c r="N76" s="3">
        <f t="shared" si="24"/>
        <v>0</v>
      </c>
    </row>
    <row r="77" spans="1:14" s="5" customFormat="1" ht="42.05" customHeight="1">
      <c r="A77" s="5" t="s">
        <v>35</v>
      </c>
      <c r="E77" s="15"/>
      <c r="F77" s="15"/>
      <c r="H77" s="9"/>
      <c r="I77" s="9">
        <f>(I62+I63+I64+I65+I66+I74+I75+I76)</f>
        <v>7480.12</v>
      </c>
      <c r="J77" s="14"/>
      <c r="K77" s="14"/>
      <c r="L77" s="9">
        <f>(L62+L63+L64+L65+L66+L74+L75+L76)</f>
        <v>13651219</v>
      </c>
      <c r="N77" s="9">
        <f>(N62+N63+N64+N65+N66+N74+N75+N76)</f>
        <v>14197267.76</v>
      </c>
    </row>
    <row r="78" spans="1:14">
      <c r="A78" s="43" t="s">
        <v>88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</row>
    <row r="79" spans="1:14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</row>
    <row r="80" spans="1:14">
      <c r="A80" s="34"/>
      <c r="B80" s="34"/>
      <c r="C80" s="34"/>
      <c r="D80" s="34"/>
      <c r="E80" s="34"/>
      <c r="F80" s="34"/>
      <c r="G80" s="34"/>
      <c r="H80" s="34"/>
      <c r="I80" s="34"/>
      <c r="J80" s="35"/>
      <c r="K80" s="34"/>
      <c r="L80" s="34"/>
      <c r="M80" s="34"/>
      <c r="N80" s="34"/>
    </row>
    <row r="81" spans="1:15" s="17" customFormat="1" ht="25.05" customHeight="1">
      <c r="A81" s="17" t="s">
        <v>36</v>
      </c>
      <c r="H81" s="18"/>
      <c r="I81" s="18">
        <f>(I20*1)</f>
        <v>14310.12</v>
      </c>
      <c r="J81" s="19"/>
      <c r="K81" s="19"/>
      <c r="L81" s="18"/>
      <c r="N81" s="18"/>
    </row>
    <row r="82" spans="1:15" s="17" customFormat="1" ht="25.05" customHeight="1">
      <c r="A82" s="17" t="s">
        <v>37</v>
      </c>
      <c r="H82" s="18"/>
      <c r="I82" s="18">
        <f>(I39+I58+I77)</f>
        <v>22440.36</v>
      </c>
      <c r="J82" s="19"/>
      <c r="K82" s="19"/>
      <c r="L82" s="18"/>
      <c r="N82" s="18"/>
    </row>
    <row r="83" spans="1:15" s="17" customFormat="1" ht="25.05" customHeight="1">
      <c r="A83" s="17" t="s">
        <v>38</v>
      </c>
      <c r="H83" s="18"/>
      <c r="I83" s="18">
        <f>(I81+I82)</f>
        <v>36750.480000000003</v>
      </c>
      <c r="J83" s="19"/>
      <c r="K83" s="19"/>
      <c r="L83" s="18"/>
      <c r="N83" s="18"/>
    </row>
    <row r="84" spans="1:15" ht="14" customHeight="1"/>
    <row r="85" spans="1:15" ht="14" customHeight="1"/>
    <row r="86" spans="1:15" s="20" customFormat="1" ht="25.05" customHeight="1">
      <c r="A86" s="20" t="s">
        <v>39</v>
      </c>
      <c r="H86" s="21"/>
      <c r="I86" s="21"/>
      <c r="J86" s="22"/>
      <c r="K86" s="22"/>
      <c r="L86" s="31">
        <f>(L20*1)</f>
        <v>26115969</v>
      </c>
      <c r="N86" s="21">
        <f>(N20*1)</f>
        <v>27160607.760000002</v>
      </c>
    </row>
    <row r="87" spans="1:15" s="20" customFormat="1" ht="25.05" customHeight="1">
      <c r="A87" s="20" t="s">
        <v>40</v>
      </c>
      <c r="H87" s="21"/>
      <c r="I87" s="21"/>
      <c r="J87" s="22"/>
      <c r="K87" s="22"/>
      <c r="L87" s="31">
        <f>(L39+L58+L77)</f>
        <v>40953657</v>
      </c>
      <c r="N87" s="21">
        <f>(N39+N58+N77)</f>
        <v>42591803.280000001</v>
      </c>
      <c r="O87" s="21"/>
    </row>
    <row r="88" spans="1:15" s="20" customFormat="1" ht="25.05" customHeight="1">
      <c r="A88" s="20" t="s">
        <v>41</v>
      </c>
      <c r="H88" s="21"/>
      <c r="I88" s="21"/>
      <c r="J88" s="22"/>
      <c r="K88" s="22"/>
      <c r="L88" s="31">
        <f>(L86+L87)</f>
        <v>67069626</v>
      </c>
      <c r="N88" s="21">
        <f>(N86+N87)</f>
        <v>69752411.040000007</v>
      </c>
    </row>
    <row r="89" spans="1:15" ht="14" customHeight="1">
      <c r="L89" s="30"/>
    </row>
    <row r="90" spans="1:15" ht="14" customHeight="1">
      <c r="A90" s="20" t="s">
        <v>31</v>
      </c>
      <c r="L90" s="32">
        <f>(L88:L88)</f>
        <v>67069626</v>
      </c>
      <c r="N90" s="9">
        <f>(N88:N88)</f>
        <v>69752411.040000007</v>
      </c>
    </row>
    <row r="91" spans="1:15" ht="14" customHeight="1"/>
    <row r="92" spans="1:15" ht="14" customHeight="1">
      <c r="H92" s="24"/>
      <c r="J92" s="25"/>
      <c r="K92" s="25"/>
      <c r="L92" s="24"/>
      <c r="M92" s="26"/>
      <c r="N92" s="24"/>
    </row>
    <row r="93" spans="1:15" ht="14" customHeight="1">
      <c r="H93" s="24"/>
      <c r="J93" s="25" t="s">
        <v>44</v>
      </c>
      <c r="K93" s="25"/>
      <c r="L93" s="24"/>
      <c r="M93" s="26"/>
      <c r="N93" s="24"/>
    </row>
    <row r="94" spans="1:15" ht="14" customHeight="1">
      <c r="H94" s="24"/>
      <c r="J94" s="25" t="s">
        <v>43</v>
      </c>
      <c r="K94" s="25"/>
      <c r="L94" s="24"/>
      <c r="M94" s="26"/>
      <c r="N94" s="24"/>
    </row>
    <row r="95" spans="1:15" ht="14" customHeight="1">
      <c r="J95" s="11" t="s">
        <v>42</v>
      </c>
    </row>
    <row r="99" spans="8:16">
      <c r="O99" s="3"/>
    </row>
    <row r="100" spans="8:16">
      <c r="O100" s="3"/>
    </row>
    <row r="101" spans="8:16">
      <c r="O101" s="3"/>
    </row>
    <row r="103" spans="8:16">
      <c r="P103" s="3"/>
    </row>
    <row r="107" spans="8:16">
      <c r="P107" s="3"/>
    </row>
    <row r="109" spans="8:16">
      <c r="H109" s="24"/>
      <c r="J109" s="25"/>
      <c r="K109" s="25"/>
      <c r="L109" s="24"/>
      <c r="M109" s="26"/>
      <c r="N109" s="24"/>
    </row>
  </sheetData>
  <mergeCells count="6">
    <mergeCell ref="A79:N79"/>
    <mergeCell ref="A1:L1"/>
    <mergeCell ref="A21:L21"/>
    <mergeCell ref="A40:L40"/>
    <mergeCell ref="A59:L59"/>
    <mergeCell ref="A78:N78"/>
  </mergeCells>
  <printOptions horizontalCentered="1"/>
  <pageMargins left="0.31496062992125984" right="0.31496062992125984" top="0.51181102362204722" bottom="0.19685039370078741" header="0.31496062992125984" footer="0"/>
  <pageSetup paperSize="9" scale="58" orientation="landscape" r:id="rId1"/>
  <rowBreaks count="3" manualBreakCount="3">
    <brk id="20" max="16383" man="1"/>
    <brk id="39" max="16383" man="1"/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B101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116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86</v>
      </c>
    </row>
    <row r="3" spans="1:18" ht="43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43.05" customHeight="1">
      <c r="A4" s="7">
        <v>2</v>
      </c>
      <c r="B4" s="7">
        <v>621</v>
      </c>
      <c r="C4" t="s">
        <v>2</v>
      </c>
      <c r="D4" s="1" t="s">
        <v>54</v>
      </c>
      <c r="E4" s="36" t="s">
        <v>119</v>
      </c>
      <c r="F4" s="1" t="s">
        <v>118</v>
      </c>
      <c r="G4">
        <v>1</v>
      </c>
      <c r="H4" s="3">
        <v>5120</v>
      </c>
      <c r="I4" s="3">
        <f>(G4*H4)</f>
        <v>5120</v>
      </c>
      <c r="J4" s="13">
        <v>621</v>
      </c>
      <c r="K4" s="13">
        <f>($G4*J$4)</f>
        <v>621</v>
      </c>
      <c r="L4" s="10">
        <f>(H4*K4)</f>
        <v>3179520</v>
      </c>
      <c r="M4" s="16">
        <v>0.04</v>
      </c>
      <c r="N4" s="3">
        <f>(L4+(L4*4%))</f>
        <v>3306700.7999999998</v>
      </c>
      <c r="P4" s="34"/>
      <c r="Q4" s="34"/>
      <c r="R4" s="29"/>
    </row>
    <row r="5" spans="1:18" ht="29.95" customHeight="1">
      <c r="C5" t="s">
        <v>3</v>
      </c>
      <c r="D5" s="1" t="s">
        <v>55</v>
      </c>
      <c r="E5" s="36" t="s">
        <v>74</v>
      </c>
      <c r="F5" s="1" t="s">
        <v>56</v>
      </c>
      <c r="G5">
        <v>4</v>
      </c>
      <c r="H5" s="3">
        <v>250</v>
      </c>
      <c r="I5" s="3">
        <f>(G5*H5)</f>
        <v>1000</v>
      </c>
      <c r="K5" s="13">
        <f t="shared" ref="K5:K8" si="0">($G5*J$4)</f>
        <v>2484</v>
      </c>
      <c r="L5" s="10">
        <f>(H5*K5)</f>
        <v>621000</v>
      </c>
      <c r="M5" s="16">
        <v>0.04</v>
      </c>
      <c r="N5" s="3">
        <f t="shared" ref="N5:N8" si="1">(L5+(L5*4%))</f>
        <v>645840</v>
      </c>
    </row>
    <row r="6" spans="1:18" ht="29.95" customHeight="1">
      <c r="D6" s="1"/>
      <c r="E6" s="36" t="s">
        <v>75</v>
      </c>
      <c r="F6" s="1" t="s">
        <v>57</v>
      </c>
      <c r="G6">
        <v>37</v>
      </c>
      <c r="H6" s="3">
        <v>102</v>
      </c>
      <c r="I6" s="3">
        <f t="shared" ref="I6:I8" si="2">(G6*H6)</f>
        <v>3774</v>
      </c>
      <c r="K6" s="13">
        <f t="shared" si="0"/>
        <v>22977</v>
      </c>
      <c r="L6" s="10">
        <f>(H6*K6)</f>
        <v>2343654</v>
      </c>
      <c r="M6" s="16">
        <v>0.04</v>
      </c>
      <c r="N6" s="3">
        <f t="shared" si="1"/>
        <v>2437400.16</v>
      </c>
    </row>
    <row r="7" spans="1:18" ht="29.95" customHeight="1">
      <c r="D7" s="1"/>
      <c r="E7" s="36" t="s">
        <v>76</v>
      </c>
      <c r="F7" s="1" t="s">
        <v>58</v>
      </c>
      <c r="G7">
        <v>122</v>
      </c>
      <c r="H7" s="3">
        <v>4.9000000000000004</v>
      </c>
      <c r="I7" s="3">
        <f t="shared" si="2"/>
        <v>597.80000000000007</v>
      </c>
      <c r="K7" s="13">
        <f t="shared" si="0"/>
        <v>75762</v>
      </c>
      <c r="L7" s="10">
        <f>(H7*K7)</f>
        <v>371233.80000000005</v>
      </c>
      <c r="M7" s="16">
        <v>0.04</v>
      </c>
      <c r="N7" s="3">
        <f t="shared" si="1"/>
        <v>386083.15200000006</v>
      </c>
    </row>
    <row r="8" spans="1:18" ht="29.95" customHeight="1">
      <c r="D8" s="1"/>
      <c r="E8" s="36" t="s">
        <v>77</v>
      </c>
      <c r="F8" s="1" t="s">
        <v>59</v>
      </c>
      <c r="G8">
        <v>122</v>
      </c>
      <c r="H8" s="3">
        <v>18.5</v>
      </c>
      <c r="I8" s="3">
        <f t="shared" si="2"/>
        <v>2257</v>
      </c>
      <c r="K8" s="13">
        <f t="shared" si="0"/>
        <v>75762</v>
      </c>
      <c r="L8" s="10">
        <f>(H8*K8)</f>
        <v>1401597</v>
      </c>
      <c r="M8" s="16">
        <v>0.04</v>
      </c>
      <c r="N8" s="3">
        <f t="shared" si="1"/>
        <v>1457660.88</v>
      </c>
    </row>
    <row r="9" spans="1:18" ht="29.95" customHeight="1">
      <c r="D9" s="1"/>
      <c r="E9" s="36" t="s">
        <v>78</v>
      </c>
      <c r="F9" s="1" t="s">
        <v>60</v>
      </c>
      <c r="K9" s="13"/>
      <c r="L9" s="10"/>
      <c r="M9" s="16"/>
    </row>
    <row r="10" spans="1:18" ht="29.95" customHeight="1">
      <c r="D10" s="1"/>
      <c r="E10" s="36" t="s">
        <v>79</v>
      </c>
      <c r="F10" s="1" t="s">
        <v>61</v>
      </c>
      <c r="K10" s="13"/>
      <c r="L10" s="10"/>
      <c r="M10" s="16"/>
    </row>
    <row r="11" spans="1:18" ht="29.95" customHeight="1">
      <c r="D11" s="1"/>
      <c r="E11" s="36" t="s">
        <v>80</v>
      </c>
      <c r="F11" s="1" t="s">
        <v>62</v>
      </c>
      <c r="K11" s="13"/>
      <c r="L11" s="10"/>
      <c r="M11" s="16"/>
    </row>
    <row r="12" spans="1:18" ht="29.95" customHeight="1">
      <c r="D12" s="1"/>
      <c r="E12" s="36" t="s">
        <v>81</v>
      </c>
      <c r="F12" s="1" t="s">
        <v>63</v>
      </c>
      <c r="K12" s="13"/>
      <c r="L12" s="10"/>
      <c r="M12" s="16"/>
    </row>
    <row r="13" spans="1:18" ht="29.95" customHeight="1">
      <c r="D13" s="1"/>
      <c r="E13" s="36" t="s">
        <v>82</v>
      </c>
      <c r="F13" s="1" t="s">
        <v>64</v>
      </c>
      <c r="K13" s="13"/>
      <c r="L13" s="10"/>
      <c r="M13" s="16"/>
    </row>
    <row r="14" spans="1:18" ht="29.95" customHeight="1">
      <c r="D14" s="1"/>
      <c r="E14" s="36" t="s">
        <v>83</v>
      </c>
      <c r="F14" s="1" t="s">
        <v>65</v>
      </c>
      <c r="K14" s="13"/>
      <c r="L14" s="10"/>
      <c r="M14" s="16"/>
    </row>
    <row r="15" spans="1:18" ht="29.95" customHeight="1">
      <c r="D15" s="1"/>
      <c r="E15" s="39" t="s">
        <v>233</v>
      </c>
      <c r="F15" s="1" t="s">
        <v>66</v>
      </c>
      <c r="K15" s="13"/>
      <c r="L15" s="10"/>
      <c r="M15" s="16"/>
    </row>
    <row r="16" spans="1:18" ht="29.95" customHeight="1">
      <c r="D16" s="1"/>
      <c r="E16" s="39" t="s">
        <v>234</v>
      </c>
      <c r="F16" s="1" t="s">
        <v>67</v>
      </c>
      <c r="K16" s="13"/>
      <c r="L16" s="10"/>
      <c r="M16" s="16"/>
    </row>
    <row r="17" spans="1:28" ht="29.95" customHeight="1">
      <c r="D17" s="1"/>
      <c r="E17" s="39" t="s">
        <v>235</v>
      </c>
      <c r="F17" s="1" t="s">
        <v>68</v>
      </c>
      <c r="K17" s="13"/>
      <c r="L17" s="10"/>
      <c r="M17" s="16"/>
    </row>
    <row r="18" spans="1:28" ht="29.95" customHeight="1">
      <c r="D18" s="1"/>
      <c r="E18" s="39" t="s">
        <v>236</v>
      </c>
      <c r="F18" s="1" t="s">
        <v>69</v>
      </c>
      <c r="K18" s="13"/>
      <c r="L18" s="10"/>
      <c r="M18" s="16"/>
    </row>
    <row r="19" spans="1:28" ht="29.95" customHeight="1">
      <c r="D19" s="1"/>
      <c r="E19" s="39" t="s">
        <v>237</v>
      </c>
      <c r="F19" s="1" t="s">
        <v>70</v>
      </c>
      <c r="K19" s="13"/>
      <c r="L19" s="10"/>
      <c r="M19" s="16"/>
    </row>
    <row r="20" spans="1:28" ht="29.95" customHeight="1">
      <c r="D20" s="1"/>
      <c r="E20" s="39" t="s">
        <v>238</v>
      </c>
      <c r="F20" s="1" t="s">
        <v>71</v>
      </c>
      <c r="K20" s="13"/>
      <c r="L20" s="10"/>
      <c r="M20" s="16"/>
    </row>
    <row r="21" spans="1:28" ht="29.95" customHeight="1">
      <c r="D21" s="1"/>
      <c r="E21" s="39" t="s">
        <v>239</v>
      </c>
      <c r="F21" s="1" t="s">
        <v>72</v>
      </c>
      <c r="K21" s="13"/>
      <c r="L21" s="10"/>
      <c r="M21" s="16"/>
    </row>
    <row r="22" spans="1:28" ht="42.05" customHeight="1">
      <c r="A22" s="5" t="s">
        <v>34</v>
      </c>
      <c r="E22" s="1"/>
      <c r="F22" s="1"/>
      <c r="I22" s="9">
        <f>(I4+I5+I6+I7+I8)</f>
        <v>12748.8</v>
      </c>
      <c r="J22" s="14"/>
      <c r="K22" s="14"/>
      <c r="L22" s="9">
        <f>(L4+L5+L6+L7+L8)</f>
        <v>7917004.7999999998</v>
      </c>
      <c r="M22" s="16"/>
      <c r="N22" s="9">
        <f>(N4+N5+N6+N7+N8)</f>
        <v>8233684.9919999996</v>
      </c>
      <c r="T22" s="26"/>
      <c r="U22" s="28"/>
      <c r="V22" s="27"/>
      <c r="W22" s="28"/>
      <c r="X22" s="27"/>
      <c r="Y22" s="28"/>
      <c r="Z22" s="27"/>
      <c r="AA22" s="28"/>
      <c r="AB22" s="27"/>
    </row>
    <row r="23" spans="1:28" ht="29.95" customHeight="1">
      <c r="A23" s="41" t="s">
        <v>116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28" ht="25.05" customHeight="1">
      <c r="A24" s="5" t="s">
        <v>5</v>
      </c>
      <c r="B24" s="5"/>
      <c r="D24" s="5" t="s">
        <v>33</v>
      </c>
      <c r="G24" s="5" t="s">
        <v>86</v>
      </c>
    </row>
    <row r="25" spans="1:28" ht="43.05" customHeight="1">
      <c r="A25" s="2" t="s">
        <v>0</v>
      </c>
      <c r="B25" s="2" t="s">
        <v>51</v>
      </c>
      <c r="C25" s="2" t="s">
        <v>1</v>
      </c>
      <c r="D25" s="2" t="s">
        <v>10</v>
      </c>
      <c r="E25" s="2" t="s">
        <v>9</v>
      </c>
      <c r="F25" s="2" t="s">
        <v>11</v>
      </c>
      <c r="G25" s="2" t="s">
        <v>8</v>
      </c>
      <c r="H25" s="4" t="s">
        <v>7</v>
      </c>
      <c r="I25" s="4" t="s">
        <v>19</v>
      </c>
      <c r="J25" s="12" t="s">
        <v>6</v>
      </c>
      <c r="K25" s="12" t="s">
        <v>20</v>
      </c>
      <c r="L25" s="8" t="s">
        <v>21</v>
      </c>
      <c r="M25" s="6" t="s">
        <v>14</v>
      </c>
      <c r="N25" s="8" t="s">
        <v>22</v>
      </c>
    </row>
    <row r="26" spans="1:28" ht="29.95" customHeight="1">
      <c r="A26">
        <v>2</v>
      </c>
      <c r="B26" s="7">
        <v>621</v>
      </c>
      <c r="C26" t="s">
        <v>3</v>
      </c>
      <c r="D26" s="1" t="s">
        <v>55</v>
      </c>
      <c r="E26" s="36" t="s">
        <v>74</v>
      </c>
      <c r="F26" s="1" t="s">
        <v>56</v>
      </c>
      <c r="G26">
        <v>4</v>
      </c>
      <c r="H26" s="3">
        <v>250</v>
      </c>
      <c r="I26" s="3">
        <f>(G26*H26)</f>
        <v>1000</v>
      </c>
      <c r="J26" s="13">
        <v>621</v>
      </c>
      <c r="K26" s="13">
        <f>($G26*J$26)</f>
        <v>2484</v>
      </c>
      <c r="L26" s="10">
        <f>(H26*K26)</f>
        <v>621000</v>
      </c>
      <c r="M26" s="16">
        <v>0.04</v>
      </c>
      <c r="N26" s="3">
        <f>(L26+(L26*4%))</f>
        <v>645840</v>
      </c>
      <c r="P26" s="5"/>
      <c r="Q26" s="5"/>
      <c r="R26" s="23"/>
    </row>
    <row r="27" spans="1:28" ht="29.95" customHeight="1">
      <c r="D27" s="1"/>
      <c r="E27" s="36" t="s">
        <v>75</v>
      </c>
      <c r="F27" s="1" t="s">
        <v>57</v>
      </c>
      <c r="G27">
        <v>37</v>
      </c>
      <c r="H27" s="3">
        <v>102</v>
      </c>
      <c r="I27" s="3">
        <f t="shared" ref="I27:I29" si="3">(G27*H27)</f>
        <v>3774</v>
      </c>
      <c r="J27" s="35"/>
      <c r="K27" s="13">
        <f t="shared" ref="K27:K28" si="4">($G27*J$26)</f>
        <v>22977</v>
      </c>
      <c r="L27" s="10">
        <f t="shared" ref="L27:L29" si="5">(H27*K27)</f>
        <v>2343654</v>
      </c>
      <c r="M27" s="16">
        <v>0.04</v>
      </c>
      <c r="N27" s="3">
        <f t="shared" ref="N27:N29" si="6">(L27+(L27*4%))</f>
        <v>2437400.16</v>
      </c>
      <c r="P27" s="5"/>
      <c r="Q27" s="5"/>
      <c r="R27" s="23"/>
    </row>
    <row r="28" spans="1:28" ht="29.95" customHeight="1">
      <c r="D28" s="1"/>
      <c r="E28" s="36" t="s">
        <v>76</v>
      </c>
      <c r="F28" s="1" t="s">
        <v>58</v>
      </c>
      <c r="G28">
        <v>122</v>
      </c>
      <c r="H28" s="3">
        <v>4.9000000000000004</v>
      </c>
      <c r="I28" s="3">
        <f t="shared" si="3"/>
        <v>597.80000000000007</v>
      </c>
      <c r="J28" s="35"/>
      <c r="K28" s="13">
        <f t="shared" si="4"/>
        <v>75762</v>
      </c>
      <c r="L28" s="10">
        <f t="shared" si="5"/>
        <v>371233.80000000005</v>
      </c>
      <c r="M28" s="16">
        <v>0.04</v>
      </c>
      <c r="N28" s="3">
        <f t="shared" si="6"/>
        <v>386083.15200000006</v>
      </c>
      <c r="P28" s="5"/>
      <c r="Q28" s="5"/>
      <c r="R28" s="23"/>
    </row>
    <row r="29" spans="1:28" ht="29.95" customHeight="1">
      <c r="D29" s="1"/>
      <c r="E29" s="36" t="s">
        <v>77</v>
      </c>
      <c r="F29" s="1" t="s">
        <v>59</v>
      </c>
      <c r="G29">
        <v>122</v>
      </c>
      <c r="H29" s="3">
        <v>18.5</v>
      </c>
      <c r="I29" s="3">
        <f t="shared" si="3"/>
        <v>2257</v>
      </c>
      <c r="K29" s="13">
        <f t="shared" ref="K29" si="7">($G29*J$4)</f>
        <v>75762</v>
      </c>
      <c r="L29" s="10">
        <f t="shared" si="5"/>
        <v>1401597</v>
      </c>
      <c r="M29" s="16">
        <v>0.04</v>
      </c>
      <c r="N29" s="3">
        <f t="shared" si="6"/>
        <v>1457660.88</v>
      </c>
      <c r="P29" s="5"/>
      <c r="Q29" s="5"/>
      <c r="R29" s="23"/>
    </row>
    <row r="30" spans="1:28" ht="29.95" customHeight="1">
      <c r="D30" s="1"/>
      <c r="E30" s="36" t="s">
        <v>78</v>
      </c>
      <c r="F30" s="1" t="s">
        <v>60</v>
      </c>
      <c r="J30" s="35"/>
      <c r="K30" s="13"/>
      <c r="L30" s="10"/>
      <c r="M30" s="16"/>
      <c r="P30" s="5"/>
      <c r="Q30" s="5"/>
      <c r="R30" s="23"/>
    </row>
    <row r="31" spans="1:28" ht="29.95" customHeight="1">
      <c r="D31" s="1"/>
      <c r="E31" s="36" t="s">
        <v>79</v>
      </c>
      <c r="F31" s="1" t="s">
        <v>61</v>
      </c>
      <c r="J31" s="35"/>
      <c r="K31" s="13"/>
      <c r="L31" s="10"/>
      <c r="M31" s="16"/>
      <c r="P31" s="5"/>
      <c r="Q31" s="5"/>
      <c r="R31" s="23"/>
    </row>
    <row r="32" spans="1:28" ht="29.95" customHeight="1">
      <c r="D32" s="1"/>
      <c r="E32" s="36" t="s">
        <v>80</v>
      </c>
      <c r="F32" s="1" t="s">
        <v>62</v>
      </c>
      <c r="J32" s="35"/>
      <c r="K32" s="13"/>
      <c r="L32" s="10"/>
      <c r="M32" s="16"/>
      <c r="P32" s="5"/>
      <c r="Q32" s="5"/>
      <c r="R32" s="23"/>
    </row>
    <row r="33" spans="1:18" ht="29.95" customHeight="1">
      <c r="D33" s="1"/>
      <c r="E33" s="36" t="s">
        <v>81</v>
      </c>
      <c r="F33" s="1" t="s">
        <v>63</v>
      </c>
      <c r="J33" s="35"/>
      <c r="K33" s="13"/>
      <c r="L33" s="10"/>
      <c r="M33" s="16"/>
      <c r="P33" s="5"/>
      <c r="Q33" s="5"/>
      <c r="R33" s="23"/>
    </row>
    <row r="34" spans="1:18" ht="29.95" customHeight="1">
      <c r="D34" s="1"/>
      <c r="E34" s="36" t="s">
        <v>82</v>
      </c>
      <c r="F34" s="1" t="s">
        <v>64</v>
      </c>
      <c r="J34" s="35"/>
      <c r="K34" s="13"/>
      <c r="L34" s="10"/>
      <c r="M34" s="16"/>
      <c r="P34" s="5"/>
      <c r="Q34" s="5"/>
      <c r="R34" s="23"/>
    </row>
    <row r="35" spans="1:18" ht="29.95" customHeight="1">
      <c r="D35" s="1"/>
      <c r="E35" s="36" t="s">
        <v>83</v>
      </c>
      <c r="F35" s="1" t="s">
        <v>65</v>
      </c>
      <c r="J35" s="35"/>
      <c r="K35" s="13"/>
      <c r="L35" s="10"/>
      <c r="M35" s="16"/>
      <c r="P35" s="5"/>
      <c r="Q35" s="5"/>
      <c r="R35" s="23"/>
    </row>
    <row r="36" spans="1:18" ht="29.95" customHeight="1">
      <c r="D36" s="1"/>
      <c r="E36" s="39" t="s">
        <v>233</v>
      </c>
      <c r="F36" s="1" t="s">
        <v>66</v>
      </c>
      <c r="J36" s="35"/>
      <c r="K36" s="13"/>
      <c r="L36" s="10"/>
      <c r="M36" s="16"/>
      <c r="P36" s="5"/>
      <c r="Q36" s="5"/>
      <c r="R36" s="23"/>
    </row>
    <row r="37" spans="1:18" ht="29.95" customHeight="1">
      <c r="D37" s="1"/>
      <c r="E37" s="39" t="s">
        <v>234</v>
      </c>
      <c r="F37" s="1" t="s">
        <v>67</v>
      </c>
      <c r="J37" s="35"/>
      <c r="K37" s="13"/>
      <c r="L37" s="10"/>
      <c r="M37" s="16"/>
      <c r="P37" s="5"/>
      <c r="Q37" s="5"/>
      <c r="R37" s="23"/>
    </row>
    <row r="38" spans="1:18" ht="29.95" customHeight="1">
      <c r="D38" s="1"/>
      <c r="E38" s="39" t="s">
        <v>235</v>
      </c>
      <c r="F38" s="1" t="s">
        <v>68</v>
      </c>
      <c r="J38" s="35"/>
      <c r="K38" s="13"/>
      <c r="L38" s="10"/>
      <c r="M38" s="16"/>
      <c r="P38" s="5"/>
      <c r="Q38" s="5"/>
      <c r="R38" s="23"/>
    </row>
    <row r="39" spans="1:18" ht="29.95" customHeight="1">
      <c r="D39" s="1"/>
      <c r="E39" s="39" t="s">
        <v>236</v>
      </c>
      <c r="F39" s="1" t="s">
        <v>69</v>
      </c>
      <c r="J39" s="35"/>
      <c r="K39" s="13"/>
      <c r="L39" s="10"/>
      <c r="M39" s="16"/>
      <c r="P39" s="5"/>
      <c r="Q39" s="5"/>
      <c r="R39" s="23"/>
    </row>
    <row r="40" spans="1:18" ht="29.95" customHeight="1">
      <c r="D40" s="1"/>
      <c r="E40" s="39" t="s">
        <v>237</v>
      </c>
      <c r="F40" s="1" t="s">
        <v>70</v>
      </c>
      <c r="J40" s="35"/>
      <c r="K40" s="13"/>
      <c r="L40" s="10"/>
      <c r="M40" s="16"/>
      <c r="P40" s="5"/>
      <c r="Q40" s="5"/>
      <c r="R40" s="23"/>
    </row>
    <row r="41" spans="1:18" ht="29.95" customHeight="1">
      <c r="D41" s="1"/>
      <c r="E41" s="39" t="s">
        <v>238</v>
      </c>
      <c r="F41" s="1" t="s">
        <v>71</v>
      </c>
      <c r="J41" s="35"/>
      <c r="K41" s="13"/>
      <c r="L41" s="10"/>
      <c r="M41" s="16"/>
      <c r="P41" s="5"/>
      <c r="Q41" s="5"/>
      <c r="R41" s="23"/>
    </row>
    <row r="42" spans="1:18" ht="29.95" customHeight="1">
      <c r="D42" s="1"/>
      <c r="E42" s="39" t="s">
        <v>239</v>
      </c>
      <c r="F42" s="1" t="s">
        <v>72</v>
      </c>
      <c r="J42" s="35"/>
      <c r="K42" s="13"/>
      <c r="L42" s="10"/>
      <c r="M42" s="16"/>
      <c r="P42" s="5"/>
      <c r="Q42" s="5"/>
      <c r="R42" s="23"/>
    </row>
    <row r="43" spans="1:18" s="5" customFormat="1" ht="42.05" customHeight="1">
      <c r="A43" s="5" t="s">
        <v>35</v>
      </c>
      <c r="E43" s="15"/>
      <c r="F43" s="15"/>
      <c r="H43" s="9"/>
      <c r="I43" s="9">
        <f>(I26+I27+I28+I29)</f>
        <v>7628.8</v>
      </c>
      <c r="J43" s="14"/>
      <c r="K43" s="14"/>
      <c r="L43" s="9">
        <f>(L26+L27+L28+L29)</f>
        <v>4737484.7999999998</v>
      </c>
      <c r="N43" s="9">
        <f>(N26+N27+N28+N29)</f>
        <v>4926984.1919999998</v>
      </c>
    </row>
    <row r="44" spans="1:18" ht="29.95" customHeight="1">
      <c r="A44" s="41" t="s">
        <v>116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1:18" ht="25.05" customHeight="1">
      <c r="A45" s="5" t="s">
        <v>17</v>
      </c>
      <c r="B45" s="5"/>
      <c r="D45" s="5" t="s">
        <v>33</v>
      </c>
      <c r="G45" s="5" t="s">
        <v>86</v>
      </c>
    </row>
    <row r="46" spans="1:18" ht="43.05" customHeight="1">
      <c r="A46" s="2" t="s">
        <v>0</v>
      </c>
      <c r="B46" s="2" t="s">
        <v>51</v>
      </c>
      <c r="C46" s="2" t="s">
        <v>1</v>
      </c>
      <c r="D46" s="2" t="s">
        <v>10</v>
      </c>
      <c r="E46" s="2" t="s">
        <v>9</v>
      </c>
      <c r="F46" s="2" t="s">
        <v>11</v>
      </c>
      <c r="G46" s="2" t="s">
        <v>8</v>
      </c>
      <c r="H46" s="4" t="s">
        <v>7</v>
      </c>
      <c r="I46" s="4" t="s">
        <v>18</v>
      </c>
      <c r="J46" s="12" t="s">
        <v>6</v>
      </c>
      <c r="K46" s="12" t="s">
        <v>23</v>
      </c>
      <c r="L46" s="8" t="s">
        <v>24</v>
      </c>
      <c r="M46" s="6" t="s">
        <v>14</v>
      </c>
      <c r="N46" s="8" t="s">
        <v>25</v>
      </c>
    </row>
    <row r="47" spans="1:18" ht="29.95" customHeight="1">
      <c r="A47">
        <v>2</v>
      </c>
      <c r="B47" s="7">
        <v>621</v>
      </c>
      <c r="C47" t="s">
        <v>3</v>
      </c>
      <c r="D47" s="1" t="s">
        <v>55</v>
      </c>
      <c r="E47" s="36" t="s">
        <v>74</v>
      </c>
      <c r="F47" s="1" t="s">
        <v>56</v>
      </c>
      <c r="G47">
        <v>4</v>
      </c>
      <c r="H47" s="3">
        <v>250</v>
      </c>
      <c r="I47" s="3">
        <f>(G47*H47)</f>
        <v>1000</v>
      </c>
      <c r="J47" s="13">
        <v>621</v>
      </c>
      <c r="K47" s="13">
        <f>($G47*J$26)</f>
        <v>2484</v>
      </c>
      <c r="L47" s="10">
        <f>(H47*K47)</f>
        <v>621000</v>
      </c>
      <c r="M47" s="16">
        <v>0.04</v>
      </c>
      <c r="N47" s="3">
        <f>(L47+(L47*4%))</f>
        <v>645840</v>
      </c>
      <c r="P47" s="5"/>
      <c r="Q47" s="5"/>
      <c r="R47" s="23"/>
    </row>
    <row r="48" spans="1:18" ht="29.95" customHeight="1">
      <c r="D48" s="1"/>
      <c r="E48" s="36" t="s">
        <v>75</v>
      </c>
      <c r="F48" s="1" t="s">
        <v>57</v>
      </c>
      <c r="G48">
        <v>37</v>
      </c>
      <c r="H48" s="3">
        <v>102</v>
      </c>
      <c r="I48" s="3">
        <f t="shared" ref="I48:I50" si="8">(G48*H48)</f>
        <v>3774</v>
      </c>
      <c r="J48" s="35"/>
      <c r="K48" s="13">
        <f t="shared" ref="K48:K49" si="9">($G48*J$26)</f>
        <v>22977</v>
      </c>
      <c r="L48" s="10">
        <f>(H48*K48)</f>
        <v>2343654</v>
      </c>
      <c r="M48" s="16">
        <v>0.04</v>
      </c>
      <c r="N48" s="3">
        <f t="shared" ref="N48:N50" si="10">(L48+(L48*4%))</f>
        <v>2437400.16</v>
      </c>
      <c r="P48" s="5"/>
      <c r="Q48" s="5"/>
      <c r="R48" s="23"/>
    </row>
    <row r="49" spans="1:18" ht="29.95" customHeight="1">
      <c r="D49" s="1"/>
      <c r="E49" s="36" t="s">
        <v>76</v>
      </c>
      <c r="F49" s="1" t="s">
        <v>58</v>
      </c>
      <c r="G49">
        <v>122</v>
      </c>
      <c r="H49" s="3">
        <v>4.9000000000000004</v>
      </c>
      <c r="I49" s="3">
        <f t="shared" si="8"/>
        <v>597.80000000000007</v>
      </c>
      <c r="J49" s="35"/>
      <c r="K49" s="13">
        <f t="shared" si="9"/>
        <v>75762</v>
      </c>
      <c r="L49" s="10">
        <f>(H49*K49)</f>
        <v>371233.80000000005</v>
      </c>
      <c r="M49" s="16">
        <v>0.04</v>
      </c>
      <c r="N49" s="3">
        <f t="shared" si="10"/>
        <v>386083.15200000006</v>
      </c>
      <c r="P49" s="5"/>
      <c r="Q49" s="5"/>
      <c r="R49" s="23"/>
    </row>
    <row r="50" spans="1:18" ht="29.95" customHeight="1">
      <c r="D50" s="1"/>
      <c r="E50" s="36" t="s">
        <v>77</v>
      </c>
      <c r="F50" s="1" t="s">
        <v>59</v>
      </c>
      <c r="G50">
        <v>122</v>
      </c>
      <c r="H50" s="3">
        <v>18.5</v>
      </c>
      <c r="I50" s="3">
        <f t="shared" si="8"/>
        <v>2257</v>
      </c>
      <c r="K50" s="13">
        <f t="shared" ref="K50" si="11">($G50*J$4)</f>
        <v>75762</v>
      </c>
      <c r="L50" s="10">
        <f>(H50*K50)</f>
        <v>1401597</v>
      </c>
      <c r="M50" s="16">
        <v>0.04</v>
      </c>
      <c r="N50" s="3">
        <f t="shared" si="10"/>
        <v>1457660.88</v>
      </c>
      <c r="P50" s="5"/>
      <c r="Q50" s="5"/>
      <c r="R50" s="23"/>
    </row>
    <row r="51" spans="1:18" ht="29.95" customHeight="1">
      <c r="D51" s="1"/>
      <c r="E51" s="36" t="s">
        <v>78</v>
      </c>
      <c r="F51" s="1" t="s">
        <v>60</v>
      </c>
      <c r="J51" s="35"/>
      <c r="K51" s="13"/>
      <c r="L51" s="10"/>
      <c r="M51" s="16"/>
      <c r="P51" s="5"/>
      <c r="Q51" s="5"/>
      <c r="R51" s="23"/>
    </row>
    <row r="52" spans="1:18" ht="29.95" customHeight="1">
      <c r="D52" s="1"/>
      <c r="E52" s="36" t="s">
        <v>79</v>
      </c>
      <c r="F52" s="1" t="s">
        <v>61</v>
      </c>
      <c r="J52" s="35"/>
      <c r="K52" s="13"/>
      <c r="L52" s="10"/>
      <c r="M52" s="16"/>
      <c r="P52" s="5"/>
      <c r="Q52" s="5"/>
      <c r="R52" s="23"/>
    </row>
    <row r="53" spans="1:18" ht="29.95" customHeight="1">
      <c r="D53" s="1"/>
      <c r="E53" s="36" t="s">
        <v>80</v>
      </c>
      <c r="F53" s="1" t="s">
        <v>62</v>
      </c>
      <c r="J53" s="35"/>
      <c r="K53" s="13"/>
      <c r="L53" s="10"/>
      <c r="M53" s="16"/>
      <c r="P53" s="5"/>
      <c r="Q53" s="5"/>
      <c r="R53" s="23"/>
    </row>
    <row r="54" spans="1:18" ht="29.95" customHeight="1">
      <c r="D54" s="1"/>
      <c r="E54" s="36" t="s">
        <v>81</v>
      </c>
      <c r="F54" s="1" t="s">
        <v>63</v>
      </c>
      <c r="J54" s="35"/>
      <c r="K54" s="13"/>
      <c r="L54" s="10"/>
      <c r="M54" s="16"/>
      <c r="P54" s="5"/>
      <c r="Q54" s="5"/>
      <c r="R54" s="23"/>
    </row>
    <row r="55" spans="1:18" ht="29.95" customHeight="1">
      <c r="D55" s="1"/>
      <c r="E55" s="36" t="s">
        <v>82</v>
      </c>
      <c r="F55" s="1" t="s">
        <v>64</v>
      </c>
      <c r="J55" s="35"/>
      <c r="K55" s="13"/>
      <c r="L55" s="10"/>
      <c r="M55" s="16"/>
      <c r="P55" s="5"/>
      <c r="Q55" s="5"/>
      <c r="R55" s="23"/>
    </row>
    <row r="56" spans="1:18" ht="29.95" customHeight="1">
      <c r="D56" s="1"/>
      <c r="E56" s="36" t="s">
        <v>83</v>
      </c>
      <c r="F56" s="1" t="s">
        <v>65</v>
      </c>
      <c r="J56" s="35"/>
      <c r="K56" s="13"/>
      <c r="L56" s="10"/>
      <c r="M56" s="16"/>
      <c r="P56" s="5"/>
      <c r="Q56" s="5"/>
      <c r="R56" s="23"/>
    </row>
    <row r="57" spans="1:18" ht="29.95" customHeight="1">
      <c r="D57" s="1"/>
      <c r="E57" s="39" t="s">
        <v>233</v>
      </c>
      <c r="F57" s="1" t="s">
        <v>66</v>
      </c>
      <c r="J57" s="35"/>
      <c r="K57" s="13"/>
      <c r="L57" s="10"/>
      <c r="M57" s="16"/>
      <c r="P57" s="5"/>
      <c r="Q57" s="5"/>
      <c r="R57" s="23"/>
    </row>
    <row r="58" spans="1:18" ht="29.95" customHeight="1">
      <c r="D58" s="1"/>
      <c r="E58" s="39" t="s">
        <v>234</v>
      </c>
      <c r="F58" s="1" t="s">
        <v>67</v>
      </c>
      <c r="J58" s="35"/>
      <c r="K58" s="13"/>
      <c r="L58" s="10"/>
      <c r="M58" s="16"/>
      <c r="P58" s="5"/>
      <c r="Q58" s="5"/>
      <c r="R58" s="23"/>
    </row>
    <row r="59" spans="1:18" ht="29.95" customHeight="1">
      <c r="D59" s="1"/>
      <c r="E59" s="39" t="s">
        <v>235</v>
      </c>
      <c r="F59" s="1" t="s">
        <v>68</v>
      </c>
      <c r="J59" s="35"/>
      <c r="K59" s="13"/>
      <c r="L59" s="10"/>
      <c r="M59" s="16"/>
      <c r="P59" s="5"/>
      <c r="Q59" s="5"/>
      <c r="R59" s="23"/>
    </row>
    <row r="60" spans="1:18" ht="29.95" customHeight="1">
      <c r="D60" s="1"/>
      <c r="E60" s="39" t="s">
        <v>236</v>
      </c>
      <c r="F60" s="1" t="s">
        <v>69</v>
      </c>
      <c r="J60" s="35"/>
      <c r="K60" s="13"/>
      <c r="L60" s="10"/>
      <c r="M60" s="16"/>
      <c r="P60" s="5"/>
      <c r="Q60" s="5"/>
      <c r="R60" s="23"/>
    </row>
    <row r="61" spans="1:18" ht="29.95" customHeight="1">
      <c r="D61" s="1"/>
      <c r="E61" s="39" t="s">
        <v>237</v>
      </c>
      <c r="F61" s="1" t="s">
        <v>70</v>
      </c>
      <c r="J61" s="35"/>
      <c r="K61" s="13"/>
      <c r="L61" s="10"/>
      <c r="M61" s="16"/>
      <c r="P61" s="5"/>
      <c r="Q61" s="5"/>
      <c r="R61" s="23"/>
    </row>
    <row r="62" spans="1:18" ht="29.95" customHeight="1">
      <c r="D62" s="1"/>
      <c r="E62" s="39" t="s">
        <v>238</v>
      </c>
      <c r="F62" s="1" t="s">
        <v>71</v>
      </c>
      <c r="J62" s="35"/>
      <c r="K62" s="13"/>
      <c r="L62" s="10"/>
      <c r="M62" s="16"/>
      <c r="P62" s="5"/>
      <c r="Q62" s="5"/>
      <c r="R62" s="23"/>
    </row>
    <row r="63" spans="1:18" ht="29.95" customHeight="1">
      <c r="D63" s="1"/>
      <c r="E63" s="39" t="s">
        <v>239</v>
      </c>
      <c r="F63" s="1" t="s">
        <v>72</v>
      </c>
      <c r="J63" s="35"/>
      <c r="K63" s="13"/>
      <c r="L63" s="10"/>
      <c r="M63" s="16"/>
      <c r="P63" s="5"/>
      <c r="Q63" s="5"/>
      <c r="R63" s="23"/>
    </row>
    <row r="64" spans="1:18" s="5" customFormat="1" ht="42.05" customHeight="1">
      <c r="A64" s="5" t="s">
        <v>35</v>
      </c>
      <c r="E64" s="15"/>
      <c r="F64" s="15"/>
      <c r="H64" s="9"/>
      <c r="I64" s="9">
        <f>(I47+I48+I49+I50)</f>
        <v>7628.8</v>
      </c>
      <c r="J64" s="14"/>
      <c r="K64" s="14"/>
      <c r="L64" s="9">
        <f>(L47+L48+L49+L50)</f>
        <v>4737484.7999999998</v>
      </c>
      <c r="N64" s="9">
        <f>(N47+N48+N49+N50)</f>
        <v>4926984.1919999998</v>
      </c>
    </row>
    <row r="65" spans="1:18" ht="29.95" customHeight="1">
      <c r="A65" s="41" t="s">
        <v>116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</row>
    <row r="66" spans="1:18" ht="25.05" customHeight="1">
      <c r="A66" s="5" t="s">
        <v>26</v>
      </c>
      <c r="B66" s="5"/>
      <c r="D66" s="5" t="s">
        <v>33</v>
      </c>
      <c r="G66" s="5" t="s">
        <v>86</v>
      </c>
    </row>
    <row r="67" spans="1:18" ht="43.05" customHeight="1">
      <c r="A67" s="2" t="s">
        <v>0</v>
      </c>
      <c r="B67" s="2" t="s">
        <v>51</v>
      </c>
      <c r="C67" s="2" t="s">
        <v>1</v>
      </c>
      <c r="D67" s="2" t="s">
        <v>10</v>
      </c>
      <c r="E67" s="2" t="s">
        <v>9</v>
      </c>
      <c r="F67" s="2" t="s">
        <v>11</v>
      </c>
      <c r="G67" s="2" t="s">
        <v>8</v>
      </c>
      <c r="H67" s="4" t="s">
        <v>7</v>
      </c>
      <c r="I67" s="4" t="s">
        <v>27</v>
      </c>
      <c r="J67" s="12" t="s">
        <v>6</v>
      </c>
      <c r="K67" s="12" t="s">
        <v>28</v>
      </c>
      <c r="L67" s="8" t="s">
        <v>29</v>
      </c>
      <c r="M67" s="6" t="s">
        <v>14</v>
      </c>
      <c r="N67" s="8" t="s">
        <v>30</v>
      </c>
    </row>
    <row r="68" spans="1:18" ht="29.95" customHeight="1">
      <c r="A68">
        <v>2</v>
      </c>
      <c r="B68">
        <v>621</v>
      </c>
      <c r="C68" t="s">
        <v>3</v>
      </c>
      <c r="D68" s="1" t="s">
        <v>55</v>
      </c>
      <c r="E68" s="36" t="s">
        <v>74</v>
      </c>
      <c r="F68" s="1" t="s">
        <v>56</v>
      </c>
      <c r="G68">
        <v>4</v>
      </c>
      <c r="H68" s="3">
        <v>250</v>
      </c>
      <c r="I68" s="3">
        <f>(G68*H68)</f>
        <v>1000</v>
      </c>
      <c r="J68" s="13">
        <v>621</v>
      </c>
      <c r="K68" s="13">
        <f>($G68*J$26)</f>
        <v>2484</v>
      </c>
      <c r="L68" s="10">
        <f>(H68*K68)</f>
        <v>621000</v>
      </c>
      <c r="M68" s="16">
        <v>0.04</v>
      </c>
      <c r="N68" s="3">
        <f>(L68+(L68*4%))</f>
        <v>645840</v>
      </c>
      <c r="P68" s="5"/>
      <c r="Q68" s="5"/>
      <c r="R68" s="23"/>
    </row>
    <row r="69" spans="1:18" ht="29.95" customHeight="1">
      <c r="D69" s="1"/>
      <c r="E69" s="36" t="s">
        <v>75</v>
      </c>
      <c r="F69" s="1" t="s">
        <v>57</v>
      </c>
      <c r="G69">
        <v>37</v>
      </c>
      <c r="H69" s="3">
        <v>102</v>
      </c>
      <c r="I69" s="3">
        <f t="shared" ref="I69:I71" si="12">(G69*H69)</f>
        <v>3774</v>
      </c>
      <c r="J69" s="35"/>
      <c r="K69" s="13">
        <f t="shared" ref="K69:K70" si="13">($G69*J$26)</f>
        <v>22977</v>
      </c>
      <c r="L69" s="10">
        <f>(H69*K69)</f>
        <v>2343654</v>
      </c>
      <c r="M69" s="16">
        <v>0.04</v>
      </c>
      <c r="N69" s="3">
        <f t="shared" ref="N69:N71" si="14">(L69+(L69*4%))</f>
        <v>2437400.16</v>
      </c>
      <c r="P69" s="5"/>
      <c r="Q69" s="5"/>
      <c r="R69" s="23"/>
    </row>
    <row r="70" spans="1:18" ht="29.95" customHeight="1">
      <c r="D70" s="1"/>
      <c r="E70" s="36" t="s">
        <v>76</v>
      </c>
      <c r="F70" s="1" t="s">
        <v>58</v>
      </c>
      <c r="G70">
        <v>122</v>
      </c>
      <c r="H70" s="3">
        <v>4.9000000000000004</v>
      </c>
      <c r="I70" s="3">
        <f t="shared" si="12"/>
        <v>597.80000000000007</v>
      </c>
      <c r="J70" s="35"/>
      <c r="K70" s="13">
        <f t="shared" si="13"/>
        <v>75762</v>
      </c>
      <c r="L70" s="10">
        <f>(H70*K70)</f>
        <v>371233.80000000005</v>
      </c>
      <c r="M70" s="16">
        <v>0.04</v>
      </c>
      <c r="N70" s="3">
        <f t="shared" si="14"/>
        <v>386083.15200000006</v>
      </c>
      <c r="P70" s="5"/>
      <c r="Q70" s="5"/>
      <c r="R70" s="23"/>
    </row>
    <row r="71" spans="1:18" ht="29.95" customHeight="1">
      <c r="D71" s="1"/>
      <c r="E71" s="36" t="s">
        <v>77</v>
      </c>
      <c r="F71" s="1" t="s">
        <v>59</v>
      </c>
      <c r="G71">
        <v>122</v>
      </c>
      <c r="H71" s="3">
        <v>18.5</v>
      </c>
      <c r="I71" s="3">
        <f t="shared" si="12"/>
        <v>2257</v>
      </c>
      <c r="K71" s="13">
        <f t="shared" ref="K71" si="15">($G71*J$4)</f>
        <v>75762</v>
      </c>
      <c r="L71" s="10">
        <f>(H71*K71)</f>
        <v>1401597</v>
      </c>
      <c r="M71" s="16">
        <v>0.04</v>
      </c>
      <c r="N71" s="3">
        <f t="shared" si="14"/>
        <v>1457660.88</v>
      </c>
      <c r="P71" s="5"/>
      <c r="Q71" s="5"/>
      <c r="R71" s="23"/>
    </row>
    <row r="72" spans="1:18" ht="29.95" customHeight="1">
      <c r="D72" s="1"/>
      <c r="E72" s="36" t="s">
        <v>78</v>
      </c>
      <c r="F72" s="1" t="s">
        <v>60</v>
      </c>
      <c r="J72" s="35"/>
      <c r="K72" s="13"/>
      <c r="L72" s="10"/>
      <c r="M72" s="16"/>
      <c r="P72" s="5"/>
      <c r="Q72" s="5"/>
      <c r="R72" s="23"/>
    </row>
    <row r="73" spans="1:18" ht="29.95" customHeight="1">
      <c r="D73" s="1"/>
      <c r="E73" s="36" t="s">
        <v>79</v>
      </c>
      <c r="F73" s="1" t="s">
        <v>61</v>
      </c>
      <c r="J73" s="35"/>
      <c r="K73" s="13"/>
      <c r="L73" s="10"/>
      <c r="M73" s="16"/>
      <c r="P73" s="5"/>
      <c r="Q73" s="5"/>
      <c r="R73" s="23"/>
    </row>
    <row r="74" spans="1:18" ht="29.95" customHeight="1">
      <c r="D74" s="1"/>
      <c r="E74" s="36" t="s">
        <v>80</v>
      </c>
      <c r="F74" s="1" t="s">
        <v>62</v>
      </c>
      <c r="J74" s="35"/>
      <c r="K74" s="13"/>
      <c r="L74" s="10"/>
      <c r="M74" s="16"/>
      <c r="P74" s="5"/>
      <c r="Q74" s="5"/>
      <c r="R74" s="23"/>
    </row>
    <row r="75" spans="1:18" ht="29.95" customHeight="1">
      <c r="D75" s="1"/>
      <c r="E75" s="36" t="s">
        <v>81</v>
      </c>
      <c r="F75" s="1" t="s">
        <v>63</v>
      </c>
      <c r="J75" s="35"/>
      <c r="K75" s="13"/>
      <c r="L75" s="10"/>
      <c r="M75" s="16"/>
      <c r="P75" s="5"/>
      <c r="Q75" s="5"/>
      <c r="R75" s="23"/>
    </row>
    <row r="76" spans="1:18" ht="29.95" customHeight="1">
      <c r="D76" s="1"/>
      <c r="E76" s="36" t="s">
        <v>82</v>
      </c>
      <c r="F76" s="1" t="s">
        <v>64</v>
      </c>
      <c r="J76" s="35"/>
      <c r="K76" s="13"/>
      <c r="L76" s="10"/>
      <c r="M76" s="16"/>
      <c r="P76" s="5"/>
      <c r="Q76" s="5"/>
      <c r="R76" s="23"/>
    </row>
    <row r="77" spans="1:18" ht="29.95" customHeight="1">
      <c r="D77" s="1"/>
      <c r="E77" s="36" t="s">
        <v>83</v>
      </c>
      <c r="F77" s="1" t="s">
        <v>65</v>
      </c>
      <c r="J77" s="35"/>
      <c r="K77" s="13"/>
      <c r="L77" s="10"/>
      <c r="M77" s="16"/>
      <c r="P77" s="5"/>
      <c r="Q77" s="5"/>
      <c r="R77" s="23"/>
    </row>
    <row r="78" spans="1:18" ht="29.95" customHeight="1">
      <c r="D78" s="1"/>
      <c r="E78" s="39" t="s">
        <v>233</v>
      </c>
      <c r="F78" s="1" t="s">
        <v>66</v>
      </c>
      <c r="J78" s="35"/>
      <c r="K78" s="13"/>
      <c r="L78" s="10"/>
      <c r="M78" s="16"/>
      <c r="P78" s="5"/>
      <c r="Q78" s="5"/>
      <c r="R78" s="23"/>
    </row>
    <row r="79" spans="1:18" ht="29.95" customHeight="1">
      <c r="D79" s="1"/>
      <c r="E79" s="39" t="s">
        <v>234</v>
      </c>
      <c r="F79" s="1" t="s">
        <v>67</v>
      </c>
      <c r="J79" s="35"/>
      <c r="K79" s="13"/>
      <c r="L79" s="10"/>
      <c r="M79" s="16"/>
      <c r="P79" s="5"/>
      <c r="Q79" s="5"/>
      <c r="R79" s="23"/>
    </row>
    <row r="80" spans="1:18" ht="29.95" customHeight="1">
      <c r="D80" s="1"/>
      <c r="E80" s="39" t="s">
        <v>235</v>
      </c>
      <c r="F80" s="1" t="s">
        <v>68</v>
      </c>
      <c r="J80" s="35"/>
      <c r="K80" s="13"/>
      <c r="L80" s="10"/>
      <c r="M80" s="16"/>
      <c r="P80" s="5"/>
      <c r="Q80" s="5"/>
      <c r="R80" s="23"/>
    </row>
    <row r="81" spans="1:18" ht="29.95" customHeight="1">
      <c r="D81" s="1"/>
      <c r="E81" s="39" t="s">
        <v>236</v>
      </c>
      <c r="F81" s="1" t="s">
        <v>69</v>
      </c>
      <c r="J81" s="35"/>
      <c r="K81" s="13"/>
      <c r="L81" s="10"/>
      <c r="M81" s="16"/>
      <c r="P81" s="5"/>
      <c r="Q81" s="5"/>
      <c r="R81" s="23"/>
    </row>
    <row r="82" spans="1:18" ht="29.95" customHeight="1">
      <c r="D82" s="1"/>
      <c r="E82" s="39" t="s">
        <v>237</v>
      </c>
      <c r="F82" s="1" t="s">
        <v>70</v>
      </c>
      <c r="J82" s="35"/>
      <c r="K82" s="13"/>
      <c r="L82" s="10"/>
      <c r="M82" s="16"/>
      <c r="P82" s="5"/>
      <c r="Q82" s="5"/>
      <c r="R82" s="23"/>
    </row>
    <row r="83" spans="1:18" ht="29.95" customHeight="1">
      <c r="D83" s="1"/>
      <c r="E83" s="39" t="s">
        <v>238</v>
      </c>
      <c r="F83" s="1" t="s">
        <v>71</v>
      </c>
      <c r="J83" s="35"/>
      <c r="K83" s="13"/>
      <c r="L83" s="10"/>
      <c r="M83" s="16"/>
      <c r="P83" s="5"/>
      <c r="Q83" s="5"/>
      <c r="R83" s="23"/>
    </row>
    <row r="84" spans="1:18" ht="29.95" customHeight="1">
      <c r="D84" s="1"/>
      <c r="E84" s="39" t="s">
        <v>239</v>
      </c>
      <c r="F84" s="1" t="s">
        <v>72</v>
      </c>
      <c r="J84" s="35"/>
      <c r="K84" s="13"/>
      <c r="L84" s="10"/>
      <c r="M84" s="16"/>
      <c r="P84" s="5"/>
      <c r="Q84" s="5"/>
      <c r="R84" s="23"/>
    </row>
    <row r="85" spans="1:18" s="5" customFormat="1" ht="42.05" customHeight="1">
      <c r="A85" s="5" t="s">
        <v>35</v>
      </c>
      <c r="E85" s="15"/>
      <c r="F85" s="15"/>
      <c r="H85" s="9"/>
      <c r="I85" s="9">
        <f>(I68+I69+I70+I71)</f>
        <v>7628.8</v>
      </c>
      <c r="J85" s="14"/>
      <c r="K85" s="14"/>
      <c r="L85" s="9">
        <f>(L68+L69+L70+L71)</f>
        <v>4737484.7999999998</v>
      </c>
      <c r="N85" s="9">
        <f>(N68+N69+N70+N71)</f>
        <v>4926984.1919999998</v>
      </c>
    </row>
    <row r="86" spans="1:18">
      <c r="A86" s="43" t="s">
        <v>117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</row>
    <row r="87" spans="1:18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</row>
    <row r="88" spans="1:18">
      <c r="A88" s="34"/>
      <c r="B88" s="34"/>
      <c r="C88" s="34"/>
      <c r="D88" s="34"/>
      <c r="E88" s="34"/>
      <c r="F88" s="34"/>
      <c r="G88" s="34"/>
      <c r="H88" s="34"/>
      <c r="I88" s="34"/>
      <c r="J88" s="35"/>
      <c r="K88" s="34"/>
      <c r="L88" s="34"/>
      <c r="M88" s="34"/>
      <c r="N88" s="34"/>
    </row>
    <row r="89" spans="1:18" s="17" customFormat="1" ht="20.05" customHeight="1">
      <c r="A89" s="17" t="s">
        <v>36</v>
      </c>
      <c r="H89" s="18"/>
      <c r="I89" s="18">
        <f>(I22*1)</f>
        <v>12748.8</v>
      </c>
      <c r="J89" s="19"/>
      <c r="K89" s="19"/>
      <c r="L89" s="18"/>
      <c r="N89" s="18"/>
    </row>
    <row r="90" spans="1:18" s="17" customFormat="1" ht="20.05" customHeight="1">
      <c r="A90" s="17" t="s">
        <v>37</v>
      </c>
      <c r="H90" s="18"/>
      <c r="I90" s="18">
        <f>(I43+I64+I85)</f>
        <v>22886.400000000001</v>
      </c>
      <c r="J90" s="19"/>
      <c r="K90" s="19"/>
      <c r="L90" s="18"/>
      <c r="N90" s="18"/>
    </row>
    <row r="91" spans="1:18" s="17" customFormat="1" ht="20.05" customHeight="1">
      <c r="A91" s="17" t="s">
        <v>38</v>
      </c>
      <c r="H91" s="18"/>
      <c r="I91" s="18">
        <f>(I89+I90)</f>
        <v>35635.199999999997</v>
      </c>
      <c r="J91" s="19"/>
      <c r="K91" s="19"/>
      <c r="L91" s="18"/>
      <c r="N91" s="18"/>
    </row>
    <row r="94" spans="1:18" s="20" customFormat="1" ht="20.05" customHeight="1">
      <c r="A94" s="20" t="s">
        <v>39</v>
      </c>
      <c r="H94" s="21"/>
      <c r="I94" s="21"/>
      <c r="J94" s="22"/>
      <c r="K94" s="22"/>
      <c r="L94" s="31">
        <f>(L22*1)</f>
        <v>7917004.7999999998</v>
      </c>
      <c r="N94" s="21">
        <f>(N22*1)</f>
        <v>8233684.9919999996</v>
      </c>
    </row>
    <row r="95" spans="1:18" s="20" customFormat="1" ht="20.05" customHeight="1">
      <c r="A95" s="20" t="s">
        <v>40</v>
      </c>
      <c r="H95" s="21"/>
      <c r="I95" s="21"/>
      <c r="J95" s="22"/>
      <c r="K95" s="22"/>
      <c r="L95" s="31">
        <f>(L43+L64+L85)</f>
        <v>14212454.399999999</v>
      </c>
      <c r="N95" s="21">
        <f>(N43+N64+N85)</f>
        <v>14780952.575999999</v>
      </c>
      <c r="O95" s="21"/>
    </row>
    <row r="96" spans="1:18" s="20" customFormat="1" ht="20.05" customHeight="1">
      <c r="A96" s="20" t="s">
        <v>41</v>
      </c>
      <c r="H96" s="21"/>
      <c r="I96" s="21"/>
      <c r="J96" s="22"/>
      <c r="K96" s="22"/>
      <c r="L96" s="31">
        <f>(L94+L95)</f>
        <v>22129459.199999999</v>
      </c>
      <c r="N96" s="21">
        <f>(N94+N95)</f>
        <v>23014637.568</v>
      </c>
    </row>
    <row r="97" spans="1:14">
      <c r="L97" s="30"/>
    </row>
    <row r="98" spans="1:14">
      <c r="A98" s="20" t="s">
        <v>31</v>
      </c>
      <c r="L98" s="32">
        <f>(L96:L96)</f>
        <v>22129459.199999999</v>
      </c>
      <c r="N98" s="9">
        <f>(N96:N96)</f>
        <v>23014637.568</v>
      </c>
    </row>
    <row r="100" spans="1:14">
      <c r="H100" s="24"/>
      <c r="J100" s="25"/>
      <c r="K100" s="25"/>
      <c r="L100" s="24"/>
      <c r="M100" s="26"/>
      <c r="N100" s="24"/>
    </row>
    <row r="101" spans="1:14">
      <c r="H101" s="24"/>
      <c r="J101" s="25"/>
      <c r="K101" s="25"/>
      <c r="L101" s="24"/>
      <c r="M101" s="26"/>
      <c r="N101" s="24"/>
    </row>
  </sheetData>
  <mergeCells count="6">
    <mergeCell ref="A87:N87"/>
    <mergeCell ref="A1:L1"/>
    <mergeCell ref="A23:L23"/>
    <mergeCell ref="A44:L44"/>
    <mergeCell ref="A65:L65"/>
    <mergeCell ref="A86:N86"/>
  </mergeCells>
  <printOptions horizontalCentered="1"/>
  <pageMargins left="0.31496062992125984" right="0.31496062992125984" top="0.51181102362204722" bottom="0.31496062992125984" header="0.31496062992125984" footer="0"/>
  <pageSetup paperSize="9" scale="58" orientation="landscape" r:id="rId1"/>
  <rowBreaks count="3" manualBreakCount="3">
    <brk id="22" max="16383" man="1"/>
    <brk id="43" max="16383" man="1"/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B109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116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87</v>
      </c>
    </row>
    <row r="3" spans="1:18" ht="43.05" customHeight="1">
      <c r="A3" s="2" t="s">
        <v>0</v>
      </c>
      <c r="B3" s="2" t="s">
        <v>232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27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86" customHeight="1">
      <c r="A4" s="7">
        <v>2</v>
      </c>
      <c r="B4" s="7">
        <v>621</v>
      </c>
      <c r="C4" t="s">
        <v>2</v>
      </c>
      <c r="D4" s="1" t="s">
        <v>54</v>
      </c>
      <c r="E4" s="36" t="s">
        <v>122</v>
      </c>
      <c r="F4" s="36" t="s">
        <v>121</v>
      </c>
      <c r="G4">
        <v>1</v>
      </c>
      <c r="H4" s="3">
        <v>4500</v>
      </c>
      <c r="I4" s="3">
        <f>(G4*H4)</f>
        <v>4500</v>
      </c>
      <c r="J4" s="13">
        <v>621</v>
      </c>
      <c r="K4" s="13">
        <f t="shared" ref="K4:K9" si="0">($G4*J$4)</f>
        <v>621</v>
      </c>
      <c r="L4" s="10">
        <f t="shared" ref="L4:L9" si="1">(H4*K4)</f>
        <v>2794500</v>
      </c>
      <c r="M4" s="16">
        <v>0.04</v>
      </c>
      <c r="N4" s="3">
        <f>(L4+(L4*4%))</f>
        <v>2906280</v>
      </c>
      <c r="P4" s="34"/>
      <c r="Q4" s="34"/>
      <c r="R4" s="29"/>
    </row>
    <row r="5" spans="1:18" ht="29.95" customHeight="1">
      <c r="C5" t="s">
        <v>3</v>
      </c>
      <c r="D5" s="1" t="s">
        <v>55</v>
      </c>
      <c r="E5" s="36" t="s">
        <v>125</v>
      </c>
      <c r="F5" s="36" t="s">
        <v>123</v>
      </c>
      <c r="G5">
        <v>1</v>
      </c>
      <c r="H5" s="3">
        <v>830</v>
      </c>
      <c r="I5" s="3">
        <f>(G5*H5)</f>
        <v>830</v>
      </c>
      <c r="K5" s="13">
        <f t="shared" si="0"/>
        <v>621</v>
      </c>
      <c r="L5" s="10">
        <f t="shared" si="1"/>
        <v>515430</v>
      </c>
      <c r="M5" s="16">
        <v>0.04</v>
      </c>
      <c r="N5" s="3">
        <f t="shared" ref="N5:N9" si="2">(L5+(L5*4%))</f>
        <v>536047.19999999995</v>
      </c>
    </row>
    <row r="6" spans="1:18" ht="29.95" customHeight="1">
      <c r="D6" s="1"/>
      <c r="E6" s="36" t="s">
        <v>126</v>
      </c>
      <c r="F6" s="36" t="s">
        <v>124</v>
      </c>
      <c r="G6">
        <v>52</v>
      </c>
      <c r="H6" s="3">
        <v>88.66</v>
      </c>
      <c r="I6" s="3">
        <f t="shared" ref="I6:I9" si="3">(G6*H6)</f>
        <v>4610.32</v>
      </c>
      <c r="K6" s="13">
        <f t="shared" si="0"/>
        <v>32292</v>
      </c>
      <c r="L6" s="10">
        <f t="shared" si="1"/>
        <v>2863008.7199999997</v>
      </c>
      <c r="M6" s="16">
        <v>0.04</v>
      </c>
      <c r="N6" s="3">
        <f t="shared" si="2"/>
        <v>2977529.0687999995</v>
      </c>
    </row>
    <row r="7" spans="1:18" ht="29.95" customHeight="1">
      <c r="D7" s="1"/>
      <c r="E7" s="36" t="s">
        <v>106</v>
      </c>
      <c r="F7" s="36" t="s">
        <v>92</v>
      </c>
      <c r="G7">
        <v>120</v>
      </c>
      <c r="H7" s="3">
        <v>4.5</v>
      </c>
      <c r="I7" s="3">
        <f t="shared" si="3"/>
        <v>540</v>
      </c>
      <c r="K7" s="13">
        <f t="shared" si="0"/>
        <v>74520</v>
      </c>
      <c r="L7" s="10">
        <f t="shared" si="1"/>
        <v>335340</v>
      </c>
      <c r="M7" s="16">
        <v>0.04</v>
      </c>
      <c r="N7" s="3">
        <f t="shared" si="2"/>
        <v>348753.6</v>
      </c>
    </row>
    <row r="8" spans="1:18" ht="29.95" customHeight="1">
      <c r="D8" s="1"/>
      <c r="E8" s="36" t="s">
        <v>107</v>
      </c>
      <c r="F8" s="36" t="s">
        <v>93</v>
      </c>
      <c r="H8" s="3">
        <v>4.5</v>
      </c>
      <c r="I8" s="3">
        <f t="shared" si="3"/>
        <v>0</v>
      </c>
      <c r="K8" s="13">
        <f t="shared" si="0"/>
        <v>0</v>
      </c>
      <c r="L8" s="10">
        <f t="shared" si="1"/>
        <v>0</v>
      </c>
      <c r="M8" s="16">
        <v>0.04</v>
      </c>
      <c r="N8" s="3">
        <f t="shared" si="2"/>
        <v>0</v>
      </c>
    </row>
    <row r="9" spans="1:18" ht="29.95" customHeight="1">
      <c r="D9" s="1"/>
      <c r="E9" s="36" t="s">
        <v>247</v>
      </c>
      <c r="F9" s="36" t="s">
        <v>94</v>
      </c>
      <c r="G9">
        <v>52</v>
      </c>
      <c r="H9" s="3">
        <v>44.8</v>
      </c>
      <c r="I9" s="3">
        <f t="shared" si="3"/>
        <v>2329.6</v>
      </c>
      <c r="K9" s="13">
        <f t="shared" si="0"/>
        <v>32292</v>
      </c>
      <c r="L9" s="10">
        <f t="shared" si="1"/>
        <v>1446681.5999999999</v>
      </c>
      <c r="M9" s="16">
        <v>0.04</v>
      </c>
      <c r="N9" s="3">
        <f t="shared" si="2"/>
        <v>1504548.8639999998</v>
      </c>
    </row>
    <row r="10" spans="1:18" ht="29.95" customHeight="1">
      <c r="D10" s="1"/>
      <c r="E10" s="36"/>
      <c r="F10" s="36" t="s">
        <v>115</v>
      </c>
      <c r="K10" s="13"/>
      <c r="L10" s="10"/>
      <c r="M10" s="16"/>
    </row>
    <row r="11" spans="1:18" ht="29.95" customHeight="1">
      <c r="D11" s="1"/>
      <c r="E11" s="36" t="s">
        <v>245</v>
      </c>
      <c r="F11" s="36" t="s">
        <v>95</v>
      </c>
      <c r="G11">
        <v>120</v>
      </c>
      <c r="H11" s="3">
        <v>19.41</v>
      </c>
      <c r="K11" s="13"/>
      <c r="L11" s="10"/>
      <c r="M11" s="16"/>
    </row>
    <row r="12" spans="1:18" ht="29.95" customHeight="1">
      <c r="D12" s="1"/>
      <c r="E12" s="36" t="s">
        <v>246</v>
      </c>
      <c r="F12" s="36" t="s">
        <v>96</v>
      </c>
      <c r="K12" s="13"/>
      <c r="L12" s="10"/>
      <c r="M12" s="16"/>
    </row>
    <row r="13" spans="1:18" ht="29.95" customHeight="1">
      <c r="D13" s="1"/>
      <c r="E13" s="36" t="s">
        <v>241</v>
      </c>
      <c r="F13" s="36" t="s">
        <v>97</v>
      </c>
      <c r="K13" s="13"/>
      <c r="L13" s="10"/>
      <c r="M13" s="16"/>
    </row>
    <row r="14" spans="1:18" ht="29.95" customHeight="1">
      <c r="D14" s="1"/>
      <c r="E14" s="36" t="s">
        <v>242</v>
      </c>
      <c r="F14" s="36" t="s">
        <v>98</v>
      </c>
      <c r="K14" s="13"/>
      <c r="L14" s="10"/>
      <c r="M14" s="16"/>
    </row>
    <row r="15" spans="1:18" ht="29.95" customHeight="1">
      <c r="D15" s="1"/>
      <c r="E15" s="36" t="s">
        <v>243</v>
      </c>
      <c r="F15" s="36" t="s">
        <v>99</v>
      </c>
      <c r="K15" s="13"/>
      <c r="L15" s="10"/>
      <c r="M15" s="16"/>
    </row>
    <row r="16" spans="1:18" ht="29.95" customHeight="1">
      <c r="D16" s="1"/>
      <c r="E16" s="36" t="s">
        <v>244</v>
      </c>
      <c r="F16" s="36" t="s">
        <v>100</v>
      </c>
      <c r="K16" s="13"/>
      <c r="L16" s="10"/>
      <c r="M16" s="16"/>
    </row>
    <row r="17" spans="1:28" ht="29.95" customHeight="1">
      <c r="D17" s="1"/>
      <c r="E17" s="36" t="s">
        <v>112</v>
      </c>
      <c r="F17" s="36" t="s">
        <v>101</v>
      </c>
      <c r="G17">
        <v>20</v>
      </c>
      <c r="H17" s="3">
        <v>0.01</v>
      </c>
      <c r="I17" s="3">
        <f t="shared" ref="I17:I19" si="4">(G17*H17)</f>
        <v>0.2</v>
      </c>
      <c r="K17" s="13">
        <f t="shared" ref="K17:K19" si="5">($G17*J$4)</f>
        <v>12420</v>
      </c>
      <c r="L17" s="10">
        <f>(H17*K17)</f>
        <v>124.2</v>
      </c>
      <c r="M17" s="16">
        <v>0.04</v>
      </c>
      <c r="N17" s="3">
        <f t="shared" ref="N17:N19" si="6">(L17+(L17*4%))</f>
        <v>129.16800000000001</v>
      </c>
    </row>
    <row r="18" spans="1:28" ht="29.95" customHeight="1">
      <c r="D18" s="1"/>
      <c r="E18" s="36" t="s">
        <v>113</v>
      </c>
      <c r="F18" s="36" t="s">
        <v>102</v>
      </c>
      <c r="G18">
        <v>1</v>
      </c>
      <c r="H18" s="3">
        <v>0</v>
      </c>
      <c r="I18" s="3">
        <f t="shared" si="4"/>
        <v>0</v>
      </c>
      <c r="K18" s="13">
        <f t="shared" si="5"/>
        <v>621</v>
      </c>
      <c r="L18" s="10">
        <f t="shared" ref="L18:L19" si="7">(H18*K18)</f>
        <v>0</v>
      </c>
      <c r="M18" s="16">
        <v>0.04</v>
      </c>
      <c r="N18" s="3">
        <f t="shared" si="6"/>
        <v>0</v>
      </c>
    </row>
    <row r="19" spans="1:28" ht="29.95" customHeight="1">
      <c r="D19" s="1"/>
      <c r="E19" s="36" t="s">
        <v>114</v>
      </c>
      <c r="F19" s="36" t="s">
        <v>103</v>
      </c>
      <c r="G19">
        <v>1</v>
      </c>
      <c r="H19" s="3">
        <v>0</v>
      </c>
      <c r="I19" s="3">
        <f t="shared" si="4"/>
        <v>0</v>
      </c>
      <c r="K19" s="13">
        <f t="shared" si="5"/>
        <v>621</v>
      </c>
      <c r="L19" s="10">
        <f t="shared" si="7"/>
        <v>0</v>
      </c>
      <c r="M19" s="16">
        <v>0.04</v>
      </c>
      <c r="N19" s="3">
        <f t="shared" si="6"/>
        <v>0</v>
      </c>
    </row>
    <row r="20" spans="1:28" ht="43.05" customHeight="1">
      <c r="A20" s="5" t="s">
        <v>34</v>
      </c>
      <c r="E20" s="1"/>
      <c r="F20" s="1"/>
      <c r="I20" s="9">
        <f>(I4+I5+I6+I7+I8+I9+I17+I18+I19)</f>
        <v>12810.12</v>
      </c>
      <c r="J20" s="14"/>
      <c r="K20" s="14"/>
      <c r="L20" s="9">
        <f>(L4+L5+L6+L7+L8+L9+L17+L18+L19)</f>
        <v>7955084.5199999996</v>
      </c>
      <c r="M20" s="16"/>
      <c r="N20" s="9">
        <f>(N4+N5+N6+N7+N8+N9+N17+N18+N19)</f>
        <v>8273287.900799999</v>
      </c>
      <c r="T20" s="26"/>
      <c r="U20" s="28"/>
      <c r="V20" s="27"/>
      <c r="W20" s="28"/>
      <c r="X20" s="27"/>
      <c r="Y20" s="28"/>
      <c r="Z20" s="27"/>
      <c r="AA20" s="28"/>
      <c r="AB20" s="27"/>
    </row>
    <row r="21" spans="1:28" ht="29.95" customHeight="1">
      <c r="A21" s="41" t="s">
        <v>116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</row>
    <row r="22" spans="1:28" ht="25.05" customHeight="1">
      <c r="A22" s="5" t="s">
        <v>5</v>
      </c>
      <c r="B22" s="5"/>
      <c r="D22" s="5" t="s">
        <v>33</v>
      </c>
      <c r="G22" s="5" t="s">
        <v>87</v>
      </c>
    </row>
    <row r="23" spans="1:28" ht="43.05" customHeight="1">
      <c r="A23" s="2" t="s">
        <v>0</v>
      </c>
      <c r="B23" s="2" t="s">
        <v>51</v>
      </c>
      <c r="C23" s="2" t="s">
        <v>1</v>
      </c>
      <c r="D23" s="2" t="s">
        <v>10</v>
      </c>
      <c r="E23" s="2" t="s">
        <v>9</v>
      </c>
      <c r="F23" s="2" t="s">
        <v>11</v>
      </c>
      <c r="G23" s="2" t="s">
        <v>8</v>
      </c>
      <c r="H23" s="4" t="s">
        <v>7</v>
      </c>
      <c r="I23" s="4" t="s">
        <v>13</v>
      </c>
      <c r="J23" s="12" t="s">
        <v>6</v>
      </c>
      <c r="K23" s="12" t="s">
        <v>20</v>
      </c>
      <c r="L23" s="8" t="s">
        <v>21</v>
      </c>
      <c r="M23" s="6" t="s">
        <v>14</v>
      </c>
      <c r="N23" s="8" t="s">
        <v>22</v>
      </c>
    </row>
    <row r="24" spans="1:28" ht="29.95" customHeight="1">
      <c r="A24" s="7">
        <v>2</v>
      </c>
      <c r="B24" s="7">
        <v>621</v>
      </c>
      <c r="C24" t="s">
        <v>3</v>
      </c>
      <c r="D24" s="1" t="s">
        <v>55</v>
      </c>
      <c r="E24" s="36" t="s">
        <v>125</v>
      </c>
      <c r="F24" s="36" t="s">
        <v>123</v>
      </c>
      <c r="G24">
        <v>0</v>
      </c>
      <c r="H24" s="3">
        <v>830</v>
      </c>
      <c r="I24" s="3">
        <f>(G24*H24)</f>
        <v>0</v>
      </c>
      <c r="J24" s="37">
        <v>621</v>
      </c>
      <c r="K24" s="13">
        <f>($G24*J$4)</f>
        <v>0</v>
      </c>
      <c r="L24" s="10">
        <f>(H24*K24)</f>
        <v>0</v>
      </c>
      <c r="M24" s="16">
        <v>0.04</v>
      </c>
      <c r="N24" s="3">
        <f t="shared" ref="N24:N28" si="8">(L24+(L24*4%))</f>
        <v>0</v>
      </c>
    </row>
    <row r="25" spans="1:28" ht="29.95" customHeight="1">
      <c r="D25" s="1"/>
      <c r="E25" s="36" t="s">
        <v>126</v>
      </c>
      <c r="F25" s="36" t="s">
        <v>124</v>
      </c>
      <c r="G25">
        <v>52</v>
      </c>
      <c r="H25" s="3">
        <v>88.66</v>
      </c>
      <c r="I25" s="3">
        <f t="shared" ref="I25:I28" si="9">(G25*H25)</f>
        <v>4610.32</v>
      </c>
      <c r="K25" s="13">
        <f>($G25*J$4)</f>
        <v>32292</v>
      </c>
      <c r="L25" s="10">
        <f>(H25*K25)</f>
        <v>2863008.7199999997</v>
      </c>
      <c r="M25" s="16">
        <v>0.04</v>
      </c>
      <c r="N25" s="3">
        <f t="shared" si="8"/>
        <v>2977529.0687999995</v>
      </c>
    </row>
    <row r="26" spans="1:28" ht="29.95" customHeight="1">
      <c r="D26" s="1"/>
      <c r="E26" s="36" t="s">
        <v>106</v>
      </c>
      <c r="F26" s="36" t="s">
        <v>92</v>
      </c>
      <c r="G26">
        <v>120</v>
      </c>
      <c r="H26" s="3">
        <v>4.5</v>
      </c>
      <c r="I26" s="3">
        <f t="shared" si="9"/>
        <v>540</v>
      </c>
      <c r="K26" s="13">
        <f>($G26*J$4)</f>
        <v>74520</v>
      </c>
      <c r="L26" s="10">
        <f>(H26*K26)</f>
        <v>335340</v>
      </c>
      <c r="M26" s="16">
        <v>0.04</v>
      </c>
      <c r="N26" s="3">
        <f t="shared" si="8"/>
        <v>348753.6</v>
      </c>
    </row>
    <row r="27" spans="1:28" ht="29.95" customHeight="1">
      <c r="D27" s="1"/>
      <c r="E27" s="36" t="s">
        <v>107</v>
      </c>
      <c r="F27" s="36" t="s">
        <v>93</v>
      </c>
      <c r="H27" s="3">
        <v>4.5</v>
      </c>
      <c r="I27" s="3">
        <f t="shared" si="9"/>
        <v>0</v>
      </c>
      <c r="K27" s="13">
        <f>($G27*J$4)</f>
        <v>0</v>
      </c>
      <c r="L27" s="10">
        <f>(H27*K27)</f>
        <v>0</v>
      </c>
      <c r="M27" s="16">
        <v>0.04</v>
      </c>
      <c r="N27" s="3">
        <f t="shared" si="8"/>
        <v>0</v>
      </c>
    </row>
    <row r="28" spans="1:28" ht="29.95" customHeight="1">
      <c r="D28" s="1"/>
      <c r="E28" s="36" t="s">
        <v>108</v>
      </c>
      <c r="F28" s="36" t="s">
        <v>94</v>
      </c>
      <c r="G28">
        <v>52</v>
      </c>
      <c r="H28" s="3">
        <v>44.8</v>
      </c>
      <c r="I28" s="3">
        <f t="shared" si="9"/>
        <v>2329.6</v>
      </c>
      <c r="K28" s="13">
        <f>($G28*J$4)</f>
        <v>32292</v>
      </c>
      <c r="L28" s="10">
        <f>(H28*K28)</f>
        <v>1446681.5999999999</v>
      </c>
      <c r="M28" s="16">
        <v>0.04</v>
      </c>
      <c r="N28" s="3">
        <f t="shared" si="8"/>
        <v>1504548.8639999998</v>
      </c>
    </row>
    <row r="29" spans="1:28" ht="29.95" customHeight="1">
      <c r="D29" s="1"/>
      <c r="E29" s="36"/>
      <c r="F29" s="36" t="s">
        <v>115</v>
      </c>
      <c r="K29" s="13"/>
      <c r="L29" s="10"/>
      <c r="M29" s="16"/>
    </row>
    <row r="30" spans="1:28" ht="29.95" customHeight="1">
      <c r="D30" s="1"/>
      <c r="E30" s="36" t="s">
        <v>109</v>
      </c>
      <c r="F30" s="36" t="s">
        <v>95</v>
      </c>
      <c r="G30">
        <v>120</v>
      </c>
      <c r="H30" s="3">
        <v>19.41</v>
      </c>
      <c r="K30" s="13"/>
      <c r="L30" s="10"/>
      <c r="M30" s="16"/>
    </row>
    <row r="31" spans="1:28" ht="29.95" customHeight="1">
      <c r="D31" s="1"/>
      <c r="E31" s="36" t="s">
        <v>110</v>
      </c>
      <c r="F31" s="36" t="s">
        <v>96</v>
      </c>
      <c r="K31" s="13"/>
      <c r="L31" s="10"/>
      <c r="M31" s="16"/>
    </row>
    <row r="32" spans="1:28" ht="29.95" customHeight="1">
      <c r="D32" s="1"/>
      <c r="E32" s="36" t="s">
        <v>111</v>
      </c>
      <c r="F32" s="36" t="s">
        <v>97</v>
      </c>
      <c r="K32" s="13"/>
      <c r="L32" s="10"/>
      <c r="M32" s="16"/>
    </row>
    <row r="33" spans="1:14" ht="29.95" customHeight="1">
      <c r="D33" s="1"/>
      <c r="E33" s="36" t="s">
        <v>84</v>
      </c>
      <c r="F33" s="36" t="s">
        <v>98</v>
      </c>
      <c r="K33" s="13"/>
      <c r="L33" s="10"/>
      <c r="M33" s="16"/>
    </row>
    <row r="34" spans="1:14" ht="29.95" customHeight="1">
      <c r="D34" s="1"/>
      <c r="E34" s="36" t="s">
        <v>84</v>
      </c>
      <c r="F34" s="36" t="s">
        <v>99</v>
      </c>
      <c r="K34" s="13"/>
      <c r="L34" s="10"/>
      <c r="M34" s="16"/>
    </row>
    <row r="35" spans="1:14" ht="29.95" customHeight="1">
      <c r="D35" s="1"/>
      <c r="E35" s="36" t="s">
        <v>84</v>
      </c>
      <c r="F35" s="36" t="s">
        <v>100</v>
      </c>
      <c r="K35" s="13"/>
      <c r="L35" s="10"/>
      <c r="M35" s="16"/>
    </row>
    <row r="36" spans="1:14" ht="29.95" customHeight="1">
      <c r="D36" s="1"/>
      <c r="E36" s="36" t="s">
        <v>112</v>
      </c>
      <c r="F36" s="36" t="s">
        <v>101</v>
      </c>
      <c r="G36">
        <v>20</v>
      </c>
      <c r="H36" s="3">
        <v>0.01</v>
      </c>
      <c r="I36" s="3">
        <f t="shared" ref="I36:I38" si="10">(G36*H36)</f>
        <v>0.2</v>
      </c>
      <c r="K36" s="13">
        <f t="shared" ref="K36:K38" si="11">($G36*J$4)</f>
        <v>12420</v>
      </c>
      <c r="L36" s="10">
        <f>(H36*K36)</f>
        <v>124.2</v>
      </c>
      <c r="M36" s="16">
        <v>0.04</v>
      </c>
      <c r="N36" s="3">
        <f t="shared" ref="N36:N38" si="12">(L36+(L36*4%))</f>
        <v>129.16800000000001</v>
      </c>
    </row>
    <row r="37" spans="1:14" ht="29.95" customHeight="1">
      <c r="D37" s="1"/>
      <c r="E37" s="36" t="s">
        <v>113</v>
      </c>
      <c r="F37" s="36" t="s">
        <v>102</v>
      </c>
      <c r="G37">
        <v>1</v>
      </c>
      <c r="H37" s="3">
        <v>0</v>
      </c>
      <c r="I37" s="3">
        <f t="shared" si="10"/>
        <v>0</v>
      </c>
      <c r="K37" s="13">
        <f t="shared" si="11"/>
        <v>621</v>
      </c>
      <c r="L37" s="10">
        <f t="shared" ref="L37:L38" si="13">(H37*K37)</f>
        <v>0</v>
      </c>
      <c r="M37" s="16">
        <v>0.04</v>
      </c>
      <c r="N37" s="3">
        <f t="shared" si="12"/>
        <v>0</v>
      </c>
    </row>
    <row r="38" spans="1:14" ht="29.95" customHeight="1">
      <c r="D38" s="1"/>
      <c r="E38" s="36" t="s">
        <v>114</v>
      </c>
      <c r="F38" s="36" t="s">
        <v>103</v>
      </c>
      <c r="G38">
        <v>1</v>
      </c>
      <c r="H38" s="3">
        <v>0</v>
      </c>
      <c r="I38" s="3">
        <f t="shared" si="10"/>
        <v>0</v>
      </c>
      <c r="K38" s="13">
        <f t="shared" si="11"/>
        <v>621</v>
      </c>
      <c r="L38" s="10">
        <f t="shared" si="13"/>
        <v>0</v>
      </c>
      <c r="M38" s="16">
        <v>0.04</v>
      </c>
      <c r="N38" s="3">
        <f t="shared" si="12"/>
        <v>0</v>
      </c>
    </row>
    <row r="39" spans="1:14" s="5" customFormat="1" ht="43.05" customHeight="1">
      <c r="A39" s="5" t="s">
        <v>35</v>
      </c>
      <c r="E39" s="15"/>
      <c r="F39" s="15"/>
      <c r="H39" s="9"/>
      <c r="I39" s="9">
        <f>(I24+I25+I26+I27+I28+I36+I37+I38)</f>
        <v>7480.12</v>
      </c>
      <c r="J39" s="14"/>
      <c r="K39" s="14"/>
      <c r="L39" s="9">
        <f>(L24+L25+L26+L27+L28+L36+L37+L38)</f>
        <v>4645154.5199999996</v>
      </c>
      <c r="N39" s="9">
        <f>(N24+N25+N26+N27+N28+N36+N37+N38)</f>
        <v>4830960.7007999988</v>
      </c>
    </row>
    <row r="40" spans="1:14" ht="29.95" customHeight="1">
      <c r="A40" s="41" t="s">
        <v>116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1:14" ht="25.05" customHeight="1">
      <c r="A41" s="5" t="s">
        <v>17</v>
      </c>
      <c r="B41" s="5"/>
      <c r="D41" s="5" t="s">
        <v>33</v>
      </c>
      <c r="G41" s="5" t="s">
        <v>87</v>
      </c>
    </row>
    <row r="42" spans="1:14" ht="43.05" customHeight="1">
      <c r="A42" s="2" t="s">
        <v>0</v>
      </c>
      <c r="B42" s="2" t="s">
        <v>51</v>
      </c>
      <c r="C42" s="2" t="s">
        <v>1</v>
      </c>
      <c r="D42" s="2" t="s">
        <v>10</v>
      </c>
      <c r="E42" s="2" t="s">
        <v>9</v>
      </c>
      <c r="F42" s="2" t="s">
        <v>11</v>
      </c>
      <c r="G42" s="2" t="s">
        <v>8</v>
      </c>
      <c r="H42" s="4" t="s">
        <v>7</v>
      </c>
      <c r="I42" s="4" t="s">
        <v>13</v>
      </c>
      <c r="J42" s="12" t="s">
        <v>6</v>
      </c>
      <c r="K42" s="12" t="s">
        <v>23</v>
      </c>
      <c r="L42" s="8" t="s">
        <v>24</v>
      </c>
      <c r="M42" s="6" t="s">
        <v>14</v>
      </c>
      <c r="N42" s="8" t="s">
        <v>25</v>
      </c>
    </row>
    <row r="43" spans="1:14" ht="29.95" customHeight="1">
      <c r="A43" s="7">
        <v>2</v>
      </c>
      <c r="B43" s="7">
        <v>621</v>
      </c>
      <c r="C43" t="s">
        <v>3</v>
      </c>
      <c r="D43" s="1" t="s">
        <v>55</v>
      </c>
      <c r="E43" s="36" t="s">
        <v>125</v>
      </c>
      <c r="F43" s="36" t="s">
        <v>123</v>
      </c>
      <c r="G43">
        <v>0</v>
      </c>
      <c r="H43" s="3">
        <v>830</v>
      </c>
      <c r="I43" s="3">
        <f>(G43*H43)</f>
        <v>0</v>
      </c>
      <c r="J43" s="37">
        <v>621</v>
      </c>
      <c r="K43" s="13">
        <f>($G43*J$4)</f>
        <v>0</v>
      </c>
      <c r="L43" s="10">
        <f>(H43*K43)</f>
        <v>0</v>
      </c>
      <c r="M43" s="16">
        <v>0.04</v>
      </c>
      <c r="N43" s="3">
        <f t="shared" ref="N43:N47" si="14">(L43+(L43*4%))</f>
        <v>0</v>
      </c>
    </row>
    <row r="44" spans="1:14" ht="29.95" customHeight="1">
      <c r="D44" s="1"/>
      <c r="E44" s="36" t="s">
        <v>126</v>
      </c>
      <c r="F44" s="36" t="s">
        <v>124</v>
      </c>
      <c r="G44">
        <v>52</v>
      </c>
      <c r="H44" s="3">
        <v>88.66</v>
      </c>
      <c r="I44" s="3">
        <f t="shared" ref="I44:I47" si="15">(G44*H44)</f>
        <v>4610.32</v>
      </c>
      <c r="K44" s="13">
        <f>($G44*J$4)</f>
        <v>32292</v>
      </c>
      <c r="L44" s="10">
        <f>(H44*K44)</f>
        <v>2863008.7199999997</v>
      </c>
      <c r="M44" s="16">
        <v>0.04</v>
      </c>
      <c r="N44" s="3">
        <f t="shared" si="14"/>
        <v>2977529.0687999995</v>
      </c>
    </row>
    <row r="45" spans="1:14" ht="29.95" customHeight="1">
      <c r="D45" s="1"/>
      <c r="E45" s="36" t="s">
        <v>106</v>
      </c>
      <c r="F45" s="36" t="s">
        <v>92</v>
      </c>
      <c r="G45">
        <v>120</v>
      </c>
      <c r="H45" s="3">
        <v>4.5</v>
      </c>
      <c r="I45" s="3">
        <f t="shared" si="15"/>
        <v>540</v>
      </c>
      <c r="K45" s="13">
        <f>($G45*J$4)</f>
        <v>74520</v>
      </c>
      <c r="L45" s="10">
        <f>(H45*K45)</f>
        <v>335340</v>
      </c>
      <c r="M45" s="16">
        <v>0.04</v>
      </c>
      <c r="N45" s="3">
        <f t="shared" si="14"/>
        <v>348753.6</v>
      </c>
    </row>
    <row r="46" spans="1:14" ht="29.95" customHeight="1">
      <c r="D46" s="1"/>
      <c r="E46" s="36" t="s">
        <v>107</v>
      </c>
      <c r="F46" s="36" t="s">
        <v>93</v>
      </c>
      <c r="H46" s="3">
        <v>4.5</v>
      </c>
      <c r="I46" s="3">
        <f t="shared" si="15"/>
        <v>0</v>
      </c>
      <c r="K46" s="13">
        <f>($G46*J$4)</f>
        <v>0</v>
      </c>
      <c r="L46" s="10">
        <f>(H46*K46)</f>
        <v>0</v>
      </c>
      <c r="M46" s="16">
        <v>0.04</v>
      </c>
      <c r="N46" s="3">
        <f t="shared" si="14"/>
        <v>0</v>
      </c>
    </row>
    <row r="47" spans="1:14" ht="29.95" customHeight="1">
      <c r="D47" s="1"/>
      <c r="E47" s="36" t="s">
        <v>108</v>
      </c>
      <c r="F47" s="36" t="s">
        <v>94</v>
      </c>
      <c r="G47">
        <v>52</v>
      </c>
      <c r="H47" s="3">
        <v>44.8</v>
      </c>
      <c r="I47" s="3">
        <f t="shared" si="15"/>
        <v>2329.6</v>
      </c>
      <c r="K47" s="13">
        <f>($G47*J$4)</f>
        <v>32292</v>
      </c>
      <c r="L47" s="10">
        <f>(H47*K47)</f>
        <v>1446681.5999999999</v>
      </c>
      <c r="M47" s="16">
        <v>0.04</v>
      </c>
      <c r="N47" s="3">
        <f t="shared" si="14"/>
        <v>1504548.8639999998</v>
      </c>
    </row>
    <row r="48" spans="1:14" ht="29.95" customHeight="1">
      <c r="D48" s="1"/>
      <c r="E48" s="36"/>
      <c r="F48" s="36" t="s">
        <v>115</v>
      </c>
      <c r="K48" s="13"/>
      <c r="L48" s="10"/>
      <c r="M48" s="16"/>
    </row>
    <row r="49" spans="1:14" ht="29.95" customHeight="1">
      <c r="D49" s="1"/>
      <c r="E49" s="36" t="s">
        <v>109</v>
      </c>
      <c r="F49" s="36" t="s">
        <v>95</v>
      </c>
      <c r="G49">
        <v>120</v>
      </c>
      <c r="H49" s="3">
        <v>19.41</v>
      </c>
      <c r="K49" s="13"/>
      <c r="L49" s="10"/>
      <c r="M49" s="16"/>
    </row>
    <row r="50" spans="1:14" ht="29.95" customHeight="1">
      <c r="D50" s="1"/>
      <c r="E50" s="36" t="s">
        <v>110</v>
      </c>
      <c r="F50" s="36" t="s">
        <v>96</v>
      </c>
      <c r="K50" s="13"/>
      <c r="L50" s="10"/>
      <c r="M50" s="16"/>
    </row>
    <row r="51" spans="1:14" ht="29.95" customHeight="1">
      <c r="D51" s="1"/>
      <c r="E51" s="36" t="s">
        <v>111</v>
      </c>
      <c r="F51" s="36" t="s">
        <v>97</v>
      </c>
      <c r="K51" s="13"/>
      <c r="L51" s="10"/>
      <c r="M51" s="16"/>
    </row>
    <row r="52" spans="1:14" ht="29.95" customHeight="1">
      <c r="D52" s="1"/>
      <c r="E52" s="36" t="s">
        <v>84</v>
      </c>
      <c r="F52" s="36" t="s">
        <v>98</v>
      </c>
      <c r="K52" s="13"/>
      <c r="L52" s="10"/>
      <c r="M52" s="16"/>
    </row>
    <row r="53" spans="1:14" ht="29.95" customHeight="1">
      <c r="D53" s="1"/>
      <c r="E53" s="36" t="s">
        <v>84</v>
      </c>
      <c r="F53" s="36" t="s">
        <v>99</v>
      </c>
      <c r="K53" s="13"/>
      <c r="L53" s="10"/>
      <c r="M53" s="16"/>
    </row>
    <row r="54" spans="1:14" ht="29.95" customHeight="1">
      <c r="D54" s="1"/>
      <c r="E54" s="36" t="s">
        <v>84</v>
      </c>
      <c r="F54" s="36" t="s">
        <v>100</v>
      </c>
      <c r="K54" s="13"/>
      <c r="L54" s="10"/>
      <c r="M54" s="16"/>
    </row>
    <row r="55" spans="1:14" ht="29.95" customHeight="1">
      <c r="D55" s="1"/>
      <c r="E55" s="36" t="s">
        <v>112</v>
      </c>
      <c r="F55" s="36" t="s">
        <v>101</v>
      </c>
      <c r="G55">
        <v>20</v>
      </c>
      <c r="H55" s="3">
        <v>0.01</v>
      </c>
      <c r="I55" s="3">
        <f t="shared" ref="I55:I57" si="16">(G55*H55)</f>
        <v>0.2</v>
      </c>
      <c r="K55" s="13">
        <f t="shared" ref="K55:K57" si="17">($G55*J$4)</f>
        <v>12420</v>
      </c>
      <c r="L55" s="10">
        <f>(H55*K55)</f>
        <v>124.2</v>
      </c>
      <c r="M55" s="16">
        <v>0.04</v>
      </c>
      <c r="N55" s="3">
        <f t="shared" ref="N55:N57" si="18">(L55+(L55*4%))</f>
        <v>129.16800000000001</v>
      </c>
    </row>
    <row r="56" spans="1:14" ht="29.95" customHeight="1">
      <c r="D56" s="1"/>
      <c r="E56" s="36" t="s">
        <v>113</v>
      </c>
      <c r="F56" s="36" t="s">
        <v>102</v>
      </c>
      <c r="G56">
        <v>1</v>
      </c>
      <c r="H56" s="3">
        <v>0</v>
      </c>
      <c r="I56" s="3">
        <f t="shared" si="16"/>
        <v>0</v>
      </c>
      <c r="K56" s="13">
        <f t="shared" si="17"/>
        <v>621</v>
      </c>
      <c r="L56" s="10">
        <f t="shared" ref="L56:L57" si="19">(H56*K56)</f>
        <v>0</v>
      </c>
      <c r="M56" s="16">
        <v>0.04</v>
      </c>
      <c r="N56" s="3">
        <f t="shared" si="18"/>
        <v>0</v>
      </c>
    </row>
    <row r="57" spans="1:14" ht="29.95" customHeight="1">
      <c r="D57" s="1"/>
      <c r="E57" s="36" t="s">
        <v>114</v>
      </c>
      <c r="F57" s="36" t="s">
        <v>103</v>
      </c>
      <c r="G57">
        <v>1</v>
      </c>
      <c r="H57" s="3">
        <v>0</v>
      </c>
      <c r="I57" s="3">
        <f t="shared" si="16"/>
        <v>0</v>
      </c>
      <c r="K57" s="13">
        <f t="shared" si="17"/>
        <v>621</v>
      </c>
      <c r="L57" s="10">
        <f t="shared" si="19"/>
        <v>0</v>
      </c>
      <c r="M57" s="16">
        <v>0.04</v>
      </c>
      <c r="N57" s="3">
        <f t="shared" si="18"/>
        <v>0</v>
      </c>
    </row>
    <row r="58" spans="1:14" s="5" customFormat="1" ht="43.05" customHeight="1">
      <c r="A58" s="5" t="s">
        <v>35</v>
      </c>
      <c r="E58" s="15"/>
      <c r="F58" s="15"/>
      <c r="H58" s="9"/>
      <c r="I58" s="9">
        <f>(I43+I44+I45+I46+I47+I55+I56+I57)</f>
        <v>7480.12</v>
      </c>
      <c r="J58" s="14"/>
      <c r="K58" s="14"/>
      <c r="L58" s="9">
        <f>(L43+L44+L45+L46+L47+L55+L56+L57)</f>
        <v>4645154.5199999996</v>
      </c>
      <c r="N58" s="9">
        <f>(N43+N44+N45+N46+N47+N55+N56+N57)</f>
        <v>4830960.7007999988</v>
      </c>
    </row>
    <row r="59" spans="1:14" ht="29.95" customHeight="1">
      <c r="A59" s="41" t="s">
        <v>116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</row>
    <row r="60" spans="1:14" ht="25.05" customHeight="1">
      <c r="A60" s="5" t="s">
        <v>26</v>
      </c>
      <c r="B60" s="5"/>
      <c r="D60" s="5" t="s">
        <v>33</v>
      </c>
      <c r="G60" s="5" t="s">
        <v>87</v>
      </c>
    </row>
    <row r="61" spans="1:14" ht="43.05" customHeight="1">
      <c r="A61" s="2" t="s">
        <v>0</v>
      </c>
      <c r="B61" s="2" t="s">
        <v>51</v>
      </c>
      <c r="C61" s="2" t="s">
        <v>1</v>
      </c>
      <c r="D61" s="2" t="s">
        <v>10</v>
      </c>
      <c r="E61" s="2" t="s">
        <v>9</v>
      </c>
      <c r="F61" s="2" t="s">
        <v>11</v>
      </c>
      <c r="G61" s="2" t="s">
        <v>8</v>
      </c>
      <c r="H61" s="4" t="s">
        <v>7</v>
      </c>
      <c r="I61" s="4" t="s">
        <v>13</v>
      </c>
      <c r="J61" s="12" t="s">
        <v>6</v>
      </c>
      <c r="K61" s="12" t="s">
        <v>28</v>
      </c>
      <c r="L61" s="8" t="s">
        <v>29</v>
      </c>
      <c r="M61" s="6" t="s">
        <v>14</v>
      </c>
      <c r="N61" s="8" t="s">
        <v>30</v>
      </c>
    </row>
    <row r="62" spans="1:14" ht="29.95" customHeight="1">
      <c r="A62" s="7">
        <v>2</v>
      </c>
      <c r="B62" s="7">
        <v>621</v>
      </c>
      <c r="C62" t="s">
        <v>3</v>
      </c>
      <c r="D62" s="1" t="s">
        <v>55</v>
      </c>
      <c r="E62" s="36" t="s">
        <v>125</v>
      </c>
      <c r="F62" s="36" t="s">
        <v>123</v>
      </c>
      <c r="G62">
        <v>0</v>
      </c>
      <c r="H62" s="3">
        <v>830</v>
      </c>
      <c r="I62" s="3">
        <f>(G62*H62)</f>
        <v>0</v>
      </c>
      <c r="J62" s="37">
        <v>621</v>
      </c>
      <c r="K62" s="13">
        <f>($G62*J$4)</f>
        <v>0</v>
      </c>
      <c r="L62" s="10">
        <f>(H62*K62)</f>
        <v>0</v>
      </c>
      <c r="M62" s="16">
        <v>0.04</v>
      </c>
      <c r="N62" s="3">
        <f t="shared" ref="N62:N66" si="20">(L62+(L62*4%))</f>
        <v>0</v>
      </c>
    </row>
    <row r="63" spans="1:14" ht="29.95" customHeight="1">
      <c r="D63" s="1"/>
      <c r="E63" s="36" t="s">
        <v>126</v>
      </c>
      <c r="F63" s="36" t="s">
        <v>124</v>
      </c>
      <c r="G63">
        <v>52</v>
      </c>
      <c r="H63" s="3">
        <v>88.66</v>
      </c>
      <c r="I63" s="3">
        <f t="shared" ref="I63:I66" si="21">(G63*H63)</f>
        <v>4610.32</v>
      </c>
      <c r="K63" s="13">
        <f>($G63*J$4)</f>
        <v>32292</v>
      </c>
      <c r="L63" s="10">
        <f>(H63*K63)</f>
        <v>2863008.7199999997</v>
      </c>
      <c r="M63" s="16">
        <v>0.04</v>
      </c>
      <c r="N63" s="3">
        <f t="shared" si="20"/>
        <v>2977529.0687999995</v>
      </c>
    </row>
    <row r="64" spans="1:14" ht="29.95" customHeight="1">
      <c r="D64" s="1"/>
      <c r="E64" s="36" t="s">
        <v>106</v>
      </c>
      <c r="F64" s="36" t="s">
        <v>92</v>
      </c>
      <c r="G64">
        <v>120</v>
      </c>
      <c r="H64" s="3">
        <v>4.5</v>
      </c>
      <c r="I64" s="3">
        <f t="shared" si="21"/>
        <v>540</v>
      </c>
      <c r="K64" s="13">
        <f>($G64*J$4)</f>
        <v>74520</v>
      </c>
      <c r="L64" s="10">
        <f>(H64*K64)</f>
        <v>335340</v>
      </c>
      <c r="M64" s="16">
        <v>0.04</v>
      </c>
      <c r="N64" s="3">
        <f t="shared" si="20"/>
        <v>348753.6</v>
      </c>
    </row>
    <row r="65" spans="1:14" ht="29.95" customHeight="1">
      <c r="D65" s="1"/>
      <c r="E65" s="36" t="s">
        <v>107</v>
      </c>
      <c r="F65" s="36" t="s">
        <v>93</v>
      </c>
      <c r="H65" s="3">
        <v>4.5</v>
      </c>
      <c r="I65" s="3">
        <f t="shared" si="21"/>
        <v>0</v>
      </c>
      <c r="K65" s="13">
        <f>($G65*J$4)</f>
        <v>0</v>
      </c>
      <c r="L65" s="10">
        <f>(H65*K65)</f>
        <v>0</v>
      </c>
      <c r="M65" s="16">
        <v>0.04</v>
      </c>
      <c r="N65" s="3">
        <f t="shared" si="20"/>
        <v>0</v>
      </c>
    </row>
    <row r="66" spans="1:14" ht="29.95" customHeight="1">
      <c r="D66" s="1"/>
      <c r="E66" s="36" t="s">
        <v>108</v>
      </c>
      <c r="F66" s="36" t="s">
        <v>94</v>
      </c>
      <c r="G66">
        <v>52</v>
      </c>
      <c r="H66" s="3">
        <v>44.8</v>
      </c>
      <c r="I66" s="3">
        <f t="shared" si="21"/>
        <v>2329.6</v>
      </c>
      <c r="K66" s="13">
        <f>($G66*J$4)</f>
        <v>32292</v>
      </c>
      <c r="L66" s="10">
        <f>(H66*K66)</f>
        <v>1446681.5999999999</v>
      </c>
      <c r="M66" s="16">
        <v>0.04</v>
      </c>
      <c r="N66" s="3">
        <f t="shared" si="20"/>
        <v>1504548.8639999998</v>
      </c>
    </row>
    <row r="67" spans="1:14" ht="29.95" customHeight="1">
      <c r="D67" s="1"/>
      <c r="E67" s="36"/>
      <c r="F67" s="36" t="s">
        <v>115</v>
      </c>
      <c r="K67" s="13"/>
      <c r="L67" s="10"/>
      <c r="M67" s="16"/>
    </row>
    <row r="68" spans="1:14" ht="29.95" customHeight="1">
      <c r="D68" s="1"/>
      <c r="E68" s="36" t="s">
        <v>109</v>
      </c>
      <c r="F68" s="36" t="s">
        <v>95</v>
      </c>
      <c r="G68">
        <v>120</v>
      </c>
      <c r="H68" s="3">
        <v>19.41</v>
      </c>
      <c r="K68" s="13"/>
      <c r="L68" s="10"/>
      <c r="M68" s="16"/>
    </row>
    <row r="69" spans="1:14" ht="29.95" customHeight="1">
      <c r="D69" s="1"/>
      <c r="E69" s="36" t="s">
        <v>110</v>
      </c>
      <c r="F69" s="36" t="s">
        <v>96</v>
      </c>
      <c r="K69" s="13"/>
      <c r="L69" s="10"/>
      <c r="M69" s="16"/>
    </row>
    <row r="70" spans="1:14" ht="29.95" customHeight="1">
      <c r="D70" s="1"/>
      <c r="E70" s="36" t="s">
        <v>111</v>
      </c>
      <c r="F70" s="36" t="s">
        <v>97</v>
      </c>
      <c r="K70" s="13"/>
      <c r="L70" s="10"/>
      <c r="M70" s="16"/>
    </row>
    <row r="71" spans="1:14" ht="29.95" customHeight="1">
      <c r="D71" s="1"/>
      <c r="E71" s="36" t="s">
        <v>84</v>
      </c>
      <c r="F71" s="36" t="s">
        <v>98</v>
      </c>
      <c r="K71" s="13"/>
      <c r="L71" s="10"/>
      <c r="M71" s="16"/>
    </row>
    <row r="72" spans="1:14" ht="29.95" customHeight="1">
      <c r="D72" s="1"/>
      <c r="E72" s="36" t="s">
        <v>84</v>
      </c>
      <c r="F72" s="36" t="s">
        <v>99</v>
      </c>
      <c r="K72" s="13"/>
      <c r="L72" s="10"/>
      <c r="M72" s="16"/>
    </row>
    <row r="73" spans="1:14" ht="29.95" customHeight="1">
      <c r="D73" s="1"/>
      <c r="E73" s="36" t="s">
        <v>84</v>
      </c>
      <c r="F73" s="36" t="s">
        <v>100</v>
      </c>
      <c r="K73" s="13"/>
      <c r="L73" s="10"/>
      <c r="M73" s="16"/>
    </row>
    <row r="74" spans="1:14" ht="29.95" customHeight="1">
      <c r="D74" s="1"/>
      <c r="E74" s="36" t="s">
        <v>112</v>
      </c>
      <c r="F74" s="36" t="s">
        <v>101</v>
      </c>
      <c r="G74">
        <v>20</v>
      </c>
      <c r="H74" s="3">
        <v>0.01</v>
      </c>
      <c r="I74" s="3">
        <f t="shared" ref="I74:I76" si="22">(G74*H74)</f>
        <v>0.2</v>
      </c>
      <c r="K74" s="13">
        <f t="shared" ref="K74:K76" si="23">($G74*J$4)</f>
        <v>12420</v>
      </c>
      <c r="L74" s="10">
        <f>(H74*K74)</f>
        <v>124.2</v>
      </c>
      <c r="M74" s="16">
        <v>0.04</v>
      </c>
      <c r="N74" s="3">
        <f t="shared" ref="N74:N76" si="24">(L74+(L74*4%))</f>
        <v>129.16800000000001</v>
      </c>
    </row>
    <row r="75" spans="1:14" ht="29.95" customHeight="1">
      <c r="D75" s="1"/>
      <c r="E75" s="36" t="s">
        <v>113</v>
      </c>
      <c r="F75" s="36" t="s">
        <v>102</v>
      </c>
      <c r="G75">
        <v>1</v>
      </c>
      <c r="H75" s="3">
        <v>0</v>
      </c>
      <c r="I75" s="3">
        <f t="shared" si="22"/>
        <v>0</v>
      </c>
      <c r="K75" s="13">
        <f t="shared" si="23"/>
        <v>621</v>
      </c>
      <c r="L75" s="10">
        <f t="shared" ref="L75:L76" si="25">(H75*K75)</f>
        <v>0</v>
      </c>
      <c r="M75" s="16">
        <v>0.04</v>
      </c>
      <c r="N75" s="3">
        <f t="shared" si="24"/>
        <v>0</v>
      </c>
    </row>
    <row r="76" spans="1:14" ht="29.95" customHeight="1">
      <c r="D76" s="1"/>
      <c r="E76" s="36" t="s">
        <v>114</v>
      </c>
      <c r="F76" s="36" t="s">
        <v>103</v>
      </c>
      <c r="G76">
        <v>1</v>
      </c>
      <c r="H76" s="3">
        <v>0</v>
      </c>
      <c r="I76" s="3">
        <f t="shared" si="22"/>
        <v>0</v>
      </c>
      <c r="K76" s="13">
        <f t="shared" si="23"/>
        <v>621</v>
      </c>
      <c r="L76" s="10">
        <f t="shared" si="25"/>
        <v>0</v>
      </c>
      <c r="M76" s="16">
        <v>0.04</v>
      </c>
      <c r="N76" s="3">
        <f t="shared" si="24"/>
        <v>0</v>
      </c>
    </row>
    <row r="77" spans="1:14" s="5" customFormat="1" ht="43.05" customHeight="1">
      <c r="A77" s="5" t="s">
        <v>35</v>
      </c>
      <c r="E77" s="15"/>
      <c r="F77" s="15"/>
      <c r="H77" s="9"/>
      <c r="I77" s="9">
        <f>(I62+I63+I64+I65+I66+I74+I75+I76)</f>
        <v>7480.12</v>
      </c>
      <c r="J77" s="14"/>
      <c r="K77" s="14"/>
      <c r="L77" s="9">
        <f>(L62+L63+L64+L65+L66+L74+L75+L76)</f>
        <v>4645154.5199999996</v>
      </c>
      <c r="N77" s="9">
        <f>(N62+N63+N64+N65+N66+N74+N75+N76)</f>
        <v>4830960.7007999988</v>
      </c>
    </row>
    <row r="78" spans="1:14">
      <c r="A78" s="43" t="s">
        <v>120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</row>
    <row r="79" spans="1:14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</row>
    <row r="80" spans="1:14">
      <c r="A80" s="34"/>
      <c r="B80" s="34"/>
      <c r="C80" s="34"/>
      <c r="D80" s="34"/>
      <c r="E80" s="34"/>
      <c r="F80" s="34"/>
      <c r="G80" s="34"/>
      <c r="H80" s="34"/>
      <c r="I80" s="34"/>
      <c r="J80" s="35"/>
      <c r="K80" s="34"/>
      <c r="L80" s="34"/>
      <c r="M80" s="34"/>
      <c r="N80" s="34"/>
    </row>
    <row r="81" spans="1:15" s="17" customFormat="1" ht="20.05" customHeight="1">
      <c r="A81" s="17" t="s">
        <v>36</v>
      </c>
      <c r="H81" s="18"/>
      <c r="I81" s="18">
        <f>(I20*1)</f>
        <v>12810.12</v>
      </c>
      <c r="J81" s="19"/>
      <c r="K81" s="19"/>
      <c r="L81" s="18"/>
      <c r="N81" s="18"/>
    </row>
    <row r="82" spans="1:15" s="17" customFormat="1" ht="20.05" customHeight="1">
      <c r="A82" s="17" t="s">
        <v>37</v>
      </c>
      <c r="H82" s="18"/>
      <c r="I82" s="18">
        <f>(I39+I58+I77)</f>
        <v>22440.36</v>
      </c>
      <c r="J82" s="19"/>
      <c r="K82" s="19"/>
      <c r="L82" s="18"/>
      <c r="N82" s="18"/>
    </row>
    <row r="83" spans="1:15" s="17" customFormat="1" ht="20.05" customHeight="1">
      <c r="A83" s="17" t="s">
        <v>38</v>
      </c>
      <c r="H83" s="18"/>
      <c r="I83" s="18">
        <f>(I81+I82)</f>
        <v>35250.480000000003</v>
      </c>
      <c r="J83" s="19"/>
      <c r="K83" s="19"/>
      <c r="L83" s="18"/>
      <c r="N83" s="18"/>
    </row>
    <row r="86" spans="1:15" s="20" customFormat="1" ht="20.05" customHeight="1">
      <c r="A86" s="20" t="s">
        <v>39</v>
      </c>
      <c r="H86" s="21"/>
      <c r="I86" s="21"/>
      <c r="J86" s="22"/>
      <c r="K86" s="22"/>
      <c r="L86" s="31">
        <f>(L20*1)</f>
        <v>7955084.5199999996</v>
      </c>
      <c r="N86" s="21">
        <f>(N20*1)</f>
        <v>8273287.900799999</v>
      </c>
    </row>
    <row r="87" spans="1:15" s="20" customFormat="1" ht="20.05" customHeight="1">
      <c r="A87" s="20" t="s">
        <v>40</v>
      </c>
      <c r="H87" s="21"/>
      <c r="I87" s="21"/>
      <c r="J87" s="22"/>
      <c r="K87" s="22"/>
      <c r="L87" s="31">
        <f>(L39+L58+L77)</f>
        <v>13935463.559999999</v>
      </c>
      <c r="N87" s="21">
        <f>(N39+N58+N77)</f>
        <v>14492882.102399997</v>
      </c>
      <c r="O87" s="21"/>
    </row>
    <row r="88" spans="1:15" s="20" customFormat="1" ht="20.05" customHeight="1">
      <c r="A88" s="20" t="s">
        <v>41</v>
      </c>
      <c r="H88" s="21"/>
      <c r="I88" s="21"/>
      <c r="J88" s="22"/>
      <c r="K88" s="22"/>
      <c r="L88" s="31">
        <f>(L86+L87)</f>
        <v>21890548.079999998</v>
      </c>
      <c r="N88" s="21">
        <f>(N86+N87)</f>
        <v>22766170.003199995</v>
      </c>
    </row>
    <row r="89" spans="1:15">
      <c r="L89" s="30"/>
    </row>
    <row r="90" spans="1:15">
      <c r="A90" s="20" t="s">
        <v>31</v>
      </c>
      <c r="L90" s="32">
        <f>(L88:L88)</f>
        <v>21890548.079999998</v>
      </c>
      <c r="N90" s="9">
        <f>(N88:N88)</f>
        <v>22766170.003199995</v>
      </c>
    </row>
    <row r="92" spans="1:15">
      <c r="H92" s="24"/>
      <c r="J92" s="25"/>
      <c r="K92" s="25"/>
      <c r="L92" s="24"/>
      <c r="M92" s="26"/>
      <c r="N92" s="24"/>
    </row>
    <row r="93" spans="1:15">
      <c r="H93" s="24"/>
      <c r="J93" s="25" t="s">
        <v>44</v>
      </c>
      <c r="K93" s="25"/>
      <c r="L93" s="24"/>
      <c r="M93" s="26"/>
      <c r="N93" s="24"/>
    </row>
    <row r="94" spans="1:15">
      <c r="H94" s="24"/>
      <c r="J94" s="25" t="s">
        <v>43</v>
      </c>
      <c r="K94" s="25"/>
      <c r="L94" s="24"/>
      <c r="M94" s="26"/>
      <c r="N94" s="24"/>
    </row>
    <row r="95" spans="1:15">
      <c r="J95" s="11" t="s">
        <v>42</v>
      </c>
    </row>
    <row r="99" spans="8:16">
      <c r="O99" s="3"/>
    </row>
    <row r="100" spans="8:16">
      <c r="O100" s="3"/>
    </row>
    <row r="101" spans="8:16">
      <c r="O101" s="3"/>
    </row>
    <row r="103" spans="8:16">
      <c r="P103" s="3"/>
    </row>
    <row r="107" spans="8:16">
      <c r="P107" s="3"/>
    </row>
    <row r="109" spans="8:16">
      <c r="H109" s="24"/>
      <c r="J109" s="25"/>
      <c r="K109" s="25"/>
      <c r="L109" s="24"/>
      <c r="M109" s="26"/>
      <c r="N109" s="24"/>
    </row>
  </sheetData>
  <mergeCells count="6">
    <mergeCell ref="A79:N79"/>
    <mergeCell ref="A1:L1"/>
    <mergeCell ref="A21:L21"/>
    <mergeCell ref="A40:L40"/>
    <mergeCell ref="A59:L59"/>
    <mergeCell ref="A78:N78"/>
  </mergeCells>
  <printOptions horizontalCentered="1"/>
  <pageMargins left="0.31496062992125984" right="0.31496062992125984" top="0.51181102362204722" bottom="0.19685039370078741" header="0.31496062992125984" footer="0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B129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127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128</v>
      </c>
    </row>
    <row r="3" spans="1:1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43.05" customHeight="1">
      <c r="A4" s="7">
        <v>3</v>
      </c>
      <c r="B4" s="7">
        <v>298</v>
      </c>
      <c r="C4" t="s">
        <v>2</v>
      </c>
      <c r="D4" s="1" t="s">
        <v>54</v>
      </c>
      <c r="E4" s="39" t="s">
        <v>248</v>
      </c>
      <c r="F4" s="1" t="s">
        <v>130</v>
      </c>
      <c r="G4">
        <v>1</v>
      </c>
      <c r="H4" s="3">
        <v>3220</v>
      </c>
      <c r="I4" s="3">
        <f>(G4*H4)</f>
        <v>3220</v>
      </c>
      <c r="J4" s="13">
        <v>298</v>
      </c>
      <c r="K4" s="13">
        <f>($G4*J$4)</f>
        <v>298</v>
      </c>
      <c r="L4" s="10">
        <f>(H4*K4)</f>
        <v>959560</v>
      </c>
      <c r="M4" s="16">
        <v>0.04</v>
      </c>
      <c r="N4" s="3">
        <f>(L4+(L4*4%))</f>
        <v>997942.4</v>
      </c>
      <c r="P4" s="34"/>
      <c r="Q4" s="34"/>
      <c r="R4" s="29"/>
    </row>
    <row r="5" spans="1:18" ht="29.95" customHeight="1">
      <c r="C5" t="s">
        <v>3</v>
      </c>
      <c r="D5" s="1" t="s">
        <v>55</v>
      </c>
      <c r="E5" s="39" t="s">
        <v>155</v>
      </c>
      <c r="F5" s="1" t="s">
        <v>131</v>
      </c>
      <c r="G5">
        <v>120</v>
      </c>
      <c r="H5" s="3">
        <v>16.899999999999999</v>
      </c>
      <c r="I5" s="3">
        <f>(G5*H5)</f>
        <v>2027.9999999999998</v>
      </c>
      <c r="K5" s="13">
        <f t="shared" ref="K5" si="0">($G5*J$4)</f>
        <v>35760</v>
      </c>
      <c r="L5" s="10">
        <f>(H5*K5)</f>
        <v>604344</v>
      </c>
      <c r="M5" s="16">
        <v>0.04</v>
      </c>
      <c r="N5" s="3">
        <f t="shared" ref="N5" si="1">(L5+(L5*4%))</f>
        <v>628517.76</v>
      </c>
    </row>
    <row r="6" spans="1:18" ht="29.95" customHeight="1">
      <c r="D6" s="1"/>
      <c r="E6" s="39" t="s">
        <v>249</v>
      </c>
      <c r="F6" s="1" t="s">
        <v>132</v>
      </c>
      <c r="K6" s="13"/>
      <c r="L6" s="10"/>
      <c r="M6" s="16"/>
    </row>
    <row r="7" spans="1:18" ht="29.95" customHeight="1">
      <c r="D7" s="1"/>
      <c r="E7" s="39" t="s">
        <v>250</v>
      </c>
      <c r="F7" s="1" t="s">
        <v>133</v>
      </c>
      <c r="K7" s="13"/>
      <c r="L7" s="10"/>
      <c r="M7" s="16"/>
    </row>
    <row r="8" spans="1:18" ht="29.95" customHeight="1">
      <c r="D8" s="1"/>
      <c r="E8" s="39" t="s">
        <v>251</v>
      </c>
      <c r="F8" s="1" t="s">
        <v>134</v>
      </c>
      <c r="K8" s="13"/>
      <c r="L8" s="10"/>
      <c r="M8" s="16"/>
    </row>
    <row r="9" spans="1:18" ht="29.95" customHeight="1">
      <c r="D9" s="1"/>
      <c r="E9" s="39" t="s">
        <v>252</v>
      </c>
      <c r="F9" s="1" t="s">
        <v>135</v>
      </c>
      <c r="K9" s="13"/>
      <c r="L9" s="10"/>
      <c r="M9" s="16"/>
    </row>
    <row r="10" spans="1:18" ht="29.95" customHeight="1">
      <c r="D10" s="1"/>
      <c r="E10" s="39" t="s">
        <v>253</v>
      </c>
      <c r="F10" s="1" t="s">
        <v>136</v>
      </c>
      <c r="K10" s="13"/>
      <c r="L10" s="10"/>
      <c r="M10" s="16"/>
    </row>
    <row r="11" spans="1:18" ht="29.95" customHeight="1">
      <c r="D11" s="1"/>
      <c r="E11" s="39" t="s">
        <v>254</v>
      </c>
      <c r="F11" s="1" t="s">
        <v>137</v>
      </c>
      <c r="K11" s="13"/>
      <c r="L11" s="10"/>
      <c r="M11" s="16"/>
    </row>
    <row r="12" spans="1:18" ht="29.95" customHeight="1">
      <c r="D12" s="1"/>
      <c r="E12" s="39" t="s">
        <v>255</v>
      </c>
      <c r="F12" s="1" t="s">
        <v>138</v>
      </c>
      <c r="K12" s="13"/>
      <c r="L12" s="10"/>
      <c r="M12" s="16"/>
    </row>
    <row r="13" spans="1:18" ht="29.95" customHeight="1">
      <c r="D13" s="1"/>
      <c r="E13" s="39" t="s">
        <v>256</v>
      </c>
      <c r="F13" s="1" t="s">
        <v>139</v>
      </c>
      <c r="K13" s="13"/>
      <c r="L13" s="10"/>
      <c r="M13" s="16"/>
    </row>
    <row r="14" spans="1:18" ht="29.95" customHeight="1">
      <c r="D14" s="1"/>
      <c r="E14" s="39" t="s">
        <v>257</v>
      </c>
      <c r="F14" s="1" t="s">
        <v>140</v>
      </c>
      <c r="K14" s="13"/>
      <c r="L14" s="10"/>
      <c r="M14" s="16"/>
    </row>
    <row r="15" spans="1:18" ht="29.95" customHeight="1">
      <c r="D15" s="1"/>
      <c r="E15" s="39" t="s">
        <v>258</v>
      </c>
      <c r="F15" s="1" t="s">
        <v>141</v>
      </c>
      <c r="K15" s="13"/>
      <c r="L15" s="10"/>
      <c r="M15" s="16"/>
    </row>
    <row r="16" spans="1:18" ht="29.95" customHeight="1">
      <c r="D16" s="1"/>
      <c r="E16" s="39" t="s">
        <v>259</v>
      </c>
      <c r="F16" s="1" t="s">
        <v>142</v>
      </c>
      <c r="K16" s="13"/>
      <c r="L16" s="10"/>
      <c r="M16" s="16"/>
    </row>
    <row r="17" spans="1:28" ht="29.95" customHeight="1">
      <c r="D17" s="1"/>
      <c r="E17" s="39" t="s">
        <v>260</v>
      </c>
      <c r="F17" s="1" t="s">
        <v>143</v>
      </c>
      <c r="K17" s="13"/>
      <c r="L17" s="10"/>
      <c r="M17" s="16"/>
    </row>
    <row r="18" spans="1:28" ht="29.95" customHeight="1">
      <c r="D18" s="1"/>
      <c r="E18" s="39" t="s">
        <v>261</v>
      </c>
      <c r="F18" s="1" t="s">
        <v>144</v>
      </c>
      <c r="K18" s="13"/>
      <c r="L18" s="10"/>
      <c r="M18" s="16"/>
    </row>
    <row r="19" spans="1:28" ht="29.95" customHeight="1">
      <c r="D19" s="1"/>
      <c r="E19" s="39" t="s">
        <v>262</v>
      </c>
      <c r="F19" s="1" t="s">
        <v>145</v>
      </c>
      <c r="K19" s="13"/>
      <c r="L19" s="10"/>
      <c r="M19" s="16"/>
    </row>
    <row r="20" spans="1:28" ht="29.95" customHeight="1">
      <c r="D20" s="1"/>
      <c r="E20" s="39" t="s">
        <v>263</v>
      </c>
      <c r="F20" s="1" t="s">
        <v>146</v>
      </c>
      <c r="K20" s="13"/>
      <c r="L20" s="10"/>
      <c r="M20" s="16"/>
    </row>
    <row r="21" spans="1:28" ht="29.95" customHeight="1">
      <c r="D21" s="1"/>
      <c r="E21" s="39" t="s">
        <v>264</v>
      </c>
      <c r="F21" s="1" t="s">
        <v>147</v>
      </c>
      <c r="G21">
        <v>10</v>
      </c>
      <c r="H21" s="3">
        <v>8.8000000000000007</v>
      </c>
      <c r="I21" s="3">
        <f>(G21*H21)</f>
        <v>88</v>
      </c>
      <c r="K21" s="13">
        <f t="shared" ref="K21" si="2">($G21*J$4)</f>
        <v>2980</v>
      </c>
      <c r="L21" s="10">
        <f>(H21*K21)</f>
        <v>26224.000000000004</v>
      </c>
      <c r="M21" s="16">
        <v>0.04</v>
      </c>
      <c r="N21" s="3">
        <f t="shared" ref="N21" si="3">(L21+(L21*4%))</f>
        <v>27272.960000000003</v>
      </c>
    </row>
    <row r="22" spans="1:28" ht="29.95" customHeight="1">
      <c r="D22" s="1"/>
      <c r="E22" s="39" t="s">
        <v>265</v>
      </c>
      <c r="F22" s="1" t="s">
        <v>148</v>
      </c>
      <c r="K22" s="13"/>
      <c r="L22" s="10"/>
      <c r="M22" s="16"/>
    </row>
    <row r="23" spans="1:28" ht="29.95" customHeight="1">
      <c r="D23" s="1"/>
      <c r="E23" s="39" t="s">
        <v>266</v>
      </c>
      <c r="F23" s="1" t="s">
        <v>149</v>
      </c>
      <c r="K23" s="13"/>
      <c r="L23" s="10"/>
      <c r="M23" s="16"/>
    </row>
    <row r="24" spans="1:28" ht="29.95" customHeight="1">
      <c r="D24" s="1"/>
      <c r="E24" s="39" t="s">
        <v>267</v>
      </c>
      <c r="F24" s="1" t="s">
        <v>150</v>
      </c>
      <c r="K24" s="13"/>
      <c r="L24" s="10"/>
      <c r="M24" s="16"/>
    </row>
    <row r="25" spans="1:28" ht="29.95" customHeight="1">
      <c r="D25" s="1"/>
      <c r="E25" s="39" t="s">
        <v>268</v>
      </c>
      <c r="F25" s="1" t="s">
        <v>151</v>
      </c>
      <c r="G25">
        <v>120</v>
      </c>
      <c r="H25" s="3">
        <v>3.9</v>
      </c>
      <c r="I25" s="3">
        <f t="shared" ref="I25:I28" si="4">(G25*H25)</f>
        <v>468</v>
      </c>
      <c r="K25" s="13">
        <f t="shared" ref="K25:K28" si="5">($G25*J$4)</f>
        <v>35760</v>
      </c>
      <c r="L25" s="10">
        <f t="shared" ref="L25:L28" si="6">(H25*K25)</f>
        <v>139464</v>
      </c>
      <c r="M25" s="16">
        <v>0.04</v>
      </c>
      <c r="N25" s="3">
        <f t="shared" ref="N25:N28" si="7">(L25+(L25*4%))</f>
        <v>145042.56</v>
      </c>
    </row>
    <row r="26" spans="1:28" ht="29.95" customHeight="1">
      <c r="D26" s="1"/>
      <c r="E26" s="39" t="s">
        <v>269</v>
      </c>
      <c r="F26" s="1" t="s">
        <v>152</v>
      </c>
      <c r="G26">
        <v>1</v>
      </c>
      <c r="H26" s="3">
        <v>56</v>
      </c>
      <c r="I26" s="3">
        <f t="shared" si="4"/>
        <v>56</v>
      </c>
      <c r="K26" s="13">
        <f t="shared" si="5"/>
        <v>298</v>
      </c>
      <c r="L26" s="10">
        <f t="shared" si="6"/>
        <v>16688</v>
      </c>
      <c r="M26" s="16">
        <v>0.04</v>
      </c>
      <c r="N26" s="3">
        <f t="shared" si="7"/>
        <v>17355.52</v>
      </c>
    </row>
    <row r="27" spans="1:28" ht="29.95" customHeight="1">
      <c r="D27" s="1"/>
      <c r="E27" s="39" t="s">
        <v>156</v>
      </c>
      <c r="F27" s="1" t="s">
        <v>153</v>
      </c>
      <c r="G27">
        <v>1</v>
      </c>
      <c r="H27" s="3">
        <v>35</v>
      </c>
      <c r="I27" s="3">
        <f t="shared" si="4"/>
        <v>35</v>
      </c>
      <c r="K27" s="13">
        <f t="shared" si="5"/>
        <v>298</v>
      </c>
      <c r="L27" s="10">
        <f t="shared" si="6"/>
        <v>10430</v>
      </c>
      <c r="M27" s="16">
        <v>0.04</v>
      </c>
      <c r="N27" s="3">
        <f t="shared" si="7"/>
        <v>10847.2</v>
      </c>
    </row>
    <row r="28" spans="1:28" ht="29.95" customHeight="1">
      <c r="D28" s="1"/>
      <c r="E28" s="39" t="s">
        <v>270</v>
      </c>
      <c r="F28" s="1" t="s">
        <v>154</v>
      </c>
      <c r="G28">
        <v>3</v>
      </c>
      <c r="H28" s="3">
        <v>3</v>
      </c>
      <c r="I28" s="3">
        <f t="shared" si="4"/>
        <v>9</v>
      </c>
      <c r="K28" s="13">
        <f t="shared" si="5"/>
        <v>894</v>
      </c>
      <c r="L28" s="10">
        <f t="shared" si="6"/>
        <v>2682</v>
      </c>
      <c r="M28" s="16">
        <v>0.04</v>
      </c>
      <c r="N28" s="3">
        <f t="shared" si="7"/>
        <v>2789.28</v>
      </c>
    </row>
    <row r="29" spans="1:28" ht="42.05" customHeight="1">
      <c r="A29" s="5" t="s">
        <v>34</v>
      </c>
      <c r="E29" s="1"/>
      <c r="F29" s="1"/>
      <c r="I29" s="9">
        <f>(I4+I5+I21+I25+I26+I27+I28)</f>
        <v>5904</v>
      </c>
      <c r="J29" s="14"/>
      <c r="K29" s="14"/>
      <c r="L29" s="9">
        <f>(L4+L5+L21+L25+L26+L27+L28)</f>
        <v>1759392</v>
      </c>
      <c r="M29" s="16"/>
      <c r="N29" s="9">
        <f>(N4+N5+N21+N25+N26+N27+N28)</f>
        <v>1829767.6800000002</v>
      </c>
      <c r="T29" s="26"/>
      <c r="U29" s="28"/>
      <c r="V29" s="27"/>
      <c r="W29" s="28"/>
      <c r="X29" s="27"/>
      <c r="Y29" s="28"/>
      <c r="Z29" s="27"/>
      <c r="AA29" s="28"/>
      <c r="AB29" s="27"/>
    </row>
    <row r="30" spans="1:28" ht="29.95" customHeight="1">
      <c r="A30" s="41" t="s">
        <v>127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28" ht="25.05" customHeight="1">
      <c r="A31" s="5" t="s">
        <v>5</v>
      </c>
      <c r="B31" s="5"/>
      <c r="D31" s="5" t="s">
        <v>33</v>
      </c>
      <c r="G31" s="5" t="s">
        <v>128</v>
      </c>
    </row>
    <row r="32" spans="1:28" ht="42.05" customHeight="1">
      <c r="A32" s="2" t="s">
        <v>0</v>
      </c>
      <c r="B32" s="2" t="s">
        <v>51</v>
      </c>
      <c r="C32" s="2" t="s">
        <v>1</v>
      </c>
      <c r="D32" s="2" t="s">
        <v>10</v>
      </c>
      <c r="E32" s="2" t="s">
        <v>9</v>
      </c>
      <c r="F32" s="2" t="s">
        <v>11</v>
      </c>
      <c r="G32" s="2" t="s">
        <v>8</v>
      </c>
      <c r="H32" s="4" t="s">
        <v>7</v>
      </c>
      <c r="I32" s="4" t="s">
        <v>19</v>
      </c>
      <c r="J32" s="12" t="s">
        <v>6</v>
      </c>
      <c r="K32" s="12" t="s">
        <v>20</v>
      </c>
      <c r="L32" s="8" t="s">
        <v>21</v>
      </c>
      <c r="M32" s="6" t="s">
        <v>14</v>
      </c>
      <c r="N32" s="8" t="s">
        <v>22</v>
      </c>
    </row>
    <row r="33" spans="1:14" ht="29.95" customHeight="1">
      <c r="A33">
        <v>3</v>
      </c>
      <c r="B33">
        <v>298</v>
      </c>
      <c r="C33" t="s">
        <v>3</v>
      </c>
      <c r="D33" s="1" t="s">
        <v>55</v>
      </c>
      <c r="E33" s="39" t="s">
        <v>155</v>
      </c>
      <c r="F33" s="1" t="s">
        <v>131</v>
      </c>
      <c r="G33">
        <v>120</v>
      </c>
      <c r="H33" s="3">
        <v>16.899999999999999</v>
      </c>
      <c r="I33" s="3">
        <f>(G33*H33)</f>
        <v>2027.9999999999998</v>
      </c>
      <c r="J33" s="11">
        <v>298</v>
      </c>
      <c r="K33" s="13">
        <f t="shared" ref="K33" si="8">($G33*J$4)</f>
        <v>35760</v>
      </c>
      <c r="L33" s="10">
        <f>(H33*K33)</f>
        <v>604344</v>
      </c>
      <c r="M33" s="16">
        <v>0.04</v>
      </c>
      <c r="N33" s="3">
        <f t="shared" ref="N33" si="9">(L33+(L33*4%))</f>
        <v>628517.76</v>
      </c>
    </row>
    <row r="34" spans="1:14" ht="29.95" customHeight="1">
      <c r="D34" s="1"/>
      <c r="E34" s="39" t="s">
        <v>249</v>
      </c>
      <c r="F34" s="1" t="s">
        <v>132</v>
      </c>
      <c r="K34" s="13"/>
      <c r="L34" s="10"/>
      <c r="M34" s="16"/>
    </row>
    <row r="35" spans="1:14" ht="29.95" customHeight="1">
      <c r="D35" s="1"/>
      <c r="E35" s="39" t="s">
        <v>250</v>
      </c>
      <c r="F35" s="1" t="s">
        <v>133</v>
      </c>
      <c r="K35" s="13"/>
      <c r="L35" s="10"/>
      <c r="M35" s="16"/>
    </row>
    <row r="36" spans="1:14" ht="29.95" customHeight="1">
      <c r="D36" s="1"/>
      <c r="E36" s="39" t="s">
        <v>251</v>
      </c>
      <c r="F36" s="1" t="s">
        <v>134</v>
      </c>
      <c r="K36" s="13"/>
      <c r="L36" s="10"/>
      <c r="M36" s="16"/>
    </row>
    <row r="37" spans="1:14" ht="29.95" customHeight="1">
      <c r="D37" s="1"/>
      <c r="E37" s="39" t="s">
        <v>252</v>
      </c>
      <c r="F37" s="1" t="s">
        <v>135</v>
      </c>
      <c r="K37" s="13"/>
      <c r="L37" s="10"/>
      <c r="M37" s="16"/>
    </row>
    <row r="38" spans="1:14" ht="29.95" customHeight="1">
      <c r="D38" s="1"/>
      <c r="E38" s="39" t="s">
        <v>253</v>
      </c>
      <c r="F38" s="1" t="s">
        <v>136</v>
      </c>
      <c r="K38" s="13"/>
      <c r="L38" s="10"/>
      <c r="M38" s="16"/>
    </row>
    <row r="39" spans="1:14" ht="29.95" customHeight="1">
      <c r="D39" s="1"/>
      <c r="E39" s="39" t="s">
        <v>254</v>
      </c>
      <c r="F39" s="1" t="s">
        <v>137</v>
      </c>
      <c r="K39" s="13"/>
      <c r="L39" s="10"/>
      <c r="M39" s="16"/>
    </row>
    <row r="40" spans="1:14" ht="29.95" customHeight="1">
      <c r="D40" s="1"/>
      <c r="E40" s="39" t="s">
        <v>255</v>
      </c>
      <c r="F40" s="1" t="s">
        <v>138</v>
      </c>
      <c r="K40" s="13"/>
      <c r="L40" s="10"/>
      <c r="M40" s="16"/>
    </row>
    <row r="41" spans="1:14" ht="29.95" customHeight="1">
      <c r="D41" s="1"/>
      <c r="E41" s="39" t="s">
        <v>256</v>
      </c>
      <c r="F41" s="1" t="s">
        <v>139</v>
      </c>
      <c r="K41" s="13"/>
      <c r="L41" s="10"/>
      <c r="M41" s="16"/>
    </row>
    <row r="42" spans="1:14" ht="29.95" customHeight="1">
      <c r="D42" s="1"/>
      <c r="E42" s="39" t="s">
        <v>257</v>
      </c>
      <c r="F42" s="1" t="s">
        <v>140</v>
      </c>
      <c r="K42" s="13"/>
      <c r="L42" s="10"/>
      <c r="M42" s="16"/>
    </row>
    <row r="43" spans="1:14" ht="29.95" customHeight="1">
      <c r="D43" s="1"/>
      <c r="E43" s="39" t="s">
        <v>258</v>
      </c>
      <c r="F43" s="1" t="s">
        <v>141</v>
      </c>
      <c r="K43" s="13"/>
      <c r="L43" s="10"/>
      <c r="M43" s="16"/>
    </row>
    <row r="44" spans="1:14" ht="29.95" customHeight="1">
      <c r="D44" s="1"/>
      <c r="E44" s="39" t="s">
        <v>259</v>
      </c>
      <c r="F44" s="1" t="s">
        <v>142</v>
      </c>
      <c r="K44" s="13"/>
      <c r="L44" s="10"/>
      <c r="M44" s="16"/>
    </row>
    <row r="45" spans="1:14" ht="29.95" customHeight="1">
      <c r="D45" s="1"/>
      <c r="E45" s="39" t="s">
        <v>260</v>
      </c>
      <c r="F45" s="1" t="s">
        <v>143</v>
      </c>
      <c r="K45" s="13"/>
      <c r="L45" s="10"/>
      <c r="M45" s="16"/>
    </row>
    <row r="46" spans="1:14" ht="29.95" customHeight="1">
      <c r="D46" s="1"/>
      <c r="E46" s="39" t="s">
        <v>261</v>
      </c>
      <c r="F46" s="1" t="s">
        <v>144</v>
      </c>
      <c r="K46" s="13"/>
      <c r="L46" s="10"/>
      <c r="M46" s="16"/>
    </row>
    <row r="47" spans="1:14" ht="29.95" customHeight="1">
      <c r="D47" s="1"/>
      <c r="E47" s="39" t="s">
        <v>262</v>
      </c>
      <c r="F47" s="1" t="s">
        <v>145</v>
      </c>
      <c r="K47" s="13"/>
      <c r="L47" s="10"/>
      <c r="M47" s="16"/>
    </row>
    <row r="48" spans="1:14" ht="29.95" customHeight="1">
      <c r="D48" s="1"/>
      <c r="E48" s="39" t="s">
        <v>263</v>
      </c>
      <c r="F48" s="1" t="s">
        <v>146</v>
      </c>
      <c r="K48" s="13"/>
      <c r="L48" s="10"/>
      <c r="M48" s="16"/>
    </row>
    <row r="49" spans="1:14" ht="29.95" customHeight="1">
      <c r="D49" s="1"/>
      <c r="E49" s="39" t="s">
        <v>264</v>
      </c>
      <c r="F49" s="1" t="s">
        <v>147</v>
      </c>
      <c r="G49">
        <v>10</v>
      </c>
      <c r="H49" s="3">
        <v>8.8000000000000007</v>
      </c>
      <c r="I49" s="3">
        <f>(G49*H49)</f>
        <v>88</v>
      </c>
      <c r="K49" s="13">
        <f t="shared" ref="K49" si="10">($G49*J$4)</f>
        <v>2980</v>
      </c>
      <c r="L49" s="10">
        <f>(H49*K49)</f>
        <v>26224.000000000004</v>
      </c>
      <c r="M49" s="16">
        <v>0.04</v>
      </c>
      <c r="N49" s="3">
        <f t="shared" ref="N49" si="11">(L49+(L49*4%))</f>
        <v>27272.960000000003</v>
      </c>
    </row>
    <row r="50" spans="1:14" ht="29.95" customHeight="1">
      <c r="D50" s="1"/>
      <c r="E50" s="39" t="s">
        <v>265</v>
      </c>
      <c r="F50" s="1" t="s">
        <v>148</v>
      </c>
      <c r="K50" s="13"/>
      <c r="L50" s="10"/>
      <c r="M50" s="16"/>
    </row>
    <row r="51" spans="1:14" ht="29.95" customHeight="1">
      <c r="D51" s="1"/>
      <c r="E51" s="39" t="s">
        <v>266</v>
      </c>
      <c r="F51" s="1" t="s">
        <v>149</v>
      </c>
      <c r="K51" s="13"/>
      <c r="L51" s="10"/>
      <c r="M51" s="16"/>
    </row>
    <row r="52" spans="1:14" ht="29.95" customHeight="1">
      <c r="D52" s="1"/>
      <c r="E52" s="39" t="s">
        <v>267</v>
      </c>
      <c r="F52" s="1" t="s">
        <v>150</v>
      </c>
      <c r="K52" s="13"/>
      <c r="L52" s="10"/>
      <c r="M52" s="16"/>
    </row>
    <row r="53" spans="1:14" ht="29.95" customHeight="1">
      <c r="D53" s="1"/>
      <c r="E53" s="39" t="s">
        <v>268</v>
      </c>
      <c r="F53" s="1" t="s">
        <v>151</v>
      </c>
      <c r="G53">
        <v>120</v>
      </c>
      <c r="H53" s="3">
        <v>3.9</v>
      </c>
      <c r="I53" s="3">
        <f t="shared" ref="I53:I56" si="12">(G53*H53)</f>
        <v>468</v>
      </c>
      <c r="K53" s="13">
        <f t="shared" ref="K53:K56" si="13">($G53*J$4)</f>
        <v>35760</v>
      </c>
      <c r="L53" s="10">
        <f t="shared" ref="L53:L56" si="14">(H53*K53)</f>
        <v>139464</v>
      </c>
      <c r="M53" s="16">
        <v>0.04</v>
      </c>
      <c r="N53" s="3">
        <f t="shared" ref="N53:N56" si="15">(L53+(L53*4%))</f>
        <v>145042.56</v>
      </c>
    </row>
    <row r="54" spans="1:14" ht="29.95" customHeight="1">
      <c r="D54" s="1"/>
      <c r="E54" s="39" t="s">
        <v>269</v>
      </c>
      <c r="F54" s="1" t="s">
        <v>152</v>
      </c>
      <c r="G54">
        <v>1</v>
      </c>
      <c r="H54" s="3">
        <v>56</v>
      </c>
      <c r="I54" s="3">
        <f t="shared" si="12"/>
        <v>56</v>
      </c>
      <c r="K54" s="13">
        <f t="shared" si="13"/>
        <v>298</v>
      </c>
      <c r="L54" s="10">
        <f t="shared" si="14"/>
        <v>16688</v>
      </c>
      <c r="M54" s="16">
        <v>0.04</v>
      </c>
      <c r="N54" s="3">
        <f t="shared" si="15"/>
        <v>17355.52</v>
      </c>
    </row>
    <row r="55" spans="1:14" ht="29.95" customHeight="1">
      <c r="D55" s="1"/>
      <c r="E55" s="39" t="s">
        <v>156</v>
      </c>
      <c r="F55" s="1" t="s">
        <v>153</v>
      </c>
      <c r="G55">
        <v>1</v>
      </c>
      <c r="H55" s="3">
        <v>35</v>
      </c>
      <c r="I55" s="3">
        <f t="shared" si="12"/>
        <v>35</v>
      </c>
      <c r="K55" s="13">
        <f t="shared" si="13"/>
        <v>298</v>
      </c>
      <c r="L55" s="10">
        <f t="shared" si="14"/>
        <v>10430</v>
      </c>
      <c r="M55" s="16">
        <v>0.04</v>
      </c>
      <c r="N55" s="3">
        <f t="shared" si="15"/>
        <v>10847.2</v>
      </c>
    </row>
    <row r="56" spans="1:14" ht="29.95" customHeight="1">
      <c r="D56" s="1"/>
      <c r="E56" s="39" t="s">
        <v>270</v>
      </c>
      <c r="F56" s="1" t="s">
        <v>154</v>
      </c>
      <c r="G56">
        <v>3</v>
      </c>
      <c r="H56" s="3">
        <v>3</v>
      </c>
      <c r="I56" s="3">
        <f t="shared" si="12"/>
        <v>9</v>
      </c>
      <c r="K56" s="13">
        <f t="shared" si="13"/>
        <v>894</v>
      </c>
      <c r="L56" s="10">
        <f t="shared" si="14"/>
        <v>2682</v>
      </c>
      <c r="M56" s="16">
        <v>0.04</v>
      </c>
      <c r="N56" s="3">
        <f t="shared" si="15"/>
        <v>2789.28</v>
      </c>
    </row>
    <row r="57" spans="1:14" s="5" customFormat="1" ht="42.05" customHeight="1">
      <c r="A57" s="5" t="s">
        <v>35</v>
      </c>
      <c r="E57" s="15"/>
      <c r="F57" s="15"/>
      <c r="H57" s="9"/>
      <c r="I57" s="9">
        <f>(I33+I49+I53+I54+I55+I56)</f>
        <v>2684</v>
      </c>
      <c r="J57" s="14"/>
      <c r="K57" s="14"/>
      <c r="L57" s="9">
        <f>(L33+L49+L53+L54+L55+L56)</f>
        <v>799832</v>
      </c>
      <c r="N57" s="9">
        <f>(N33+N49+N53+N54+N55+N56)</f>
        <v>831825.28</v>
      </c>
    </row>
    <row r="58" spans="1:14" ht="29.95" customHeight="1">
      <c r="A58" s="41" t="s">
        <v>127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</row>
    <row r="59" spans="1:14" ht="25.05" customHeight="1">
      <c r="A59" s="5" t="s">
        <v>17</v>
      </c>
      <c r="B59" s="5"/>
      <c r="D59" s="5" t="s">
        <v>33</v>
      </c>
      <c r="G59" s="5" t="s">
        <v>128</v>
      </c>
    </row>
    <row r="60" spans="1:14" ht="43.05" customHeight="1">
      <c r="A60" s="2" t="s">
        <v>0</v>
      </c>
      <c r="B60" s="2" t="s">
        <v>51</v>
      </c>
      <c r="C60" s="2" t="s">
        <v>1</v>
      </c>
      <c r="D60" s="2" t="s">
        <v>10</v>
      </c>
      <c r="E60" s="2" t="s">
        <v>9</v>
      </c>
      <c r="F60" s="2" t="s">
        <v>11</v>
      </c>
      <c r="G60" s="2" t="s">
        <v>8</v>
      </c>
      <c r="H60" s="4" t="s">
        <v>7</v>
      </c>
      <c r="I60" s="4" t="s">
        <v>18</v>
      </c>
      <c r="J60" s="12" t="s">
        <v>6</v>
      </c>
      <c r="K60" s="12" t="s">
        <v>23</v>
      </c>
      <c r="L60" s="8" t="s">
        <v>24</v>
      </c>
      <c r="M60" s="6" t="s">
        <v>14</v>
      </c>
      <c r="N60" s="8" t="s">
        <v>25</v>
      </c>
    </row>
    <row r="61" spans="1:14" ht="29.95" customHeight="1">
      <c r="A61">
        <v>3</v>
      </c>
      <c r="B61">
        <v>298</v>
      </c>
      <c r="C61" t="s">
        <v>3</v>
      </c>
      <c r="D61" s="1" t="s">
        <v>55</v>
      </c>
      <c r="E61" s="39" t="s">
        <v>155</v>
      </c>
      <c r="F61" s="1" t="s">
        <v>131</v>
      </c>
      <c r="G61">
        <v>120</v>
      </c>
      <c r="H61" s="3">
        <v>16.899999999999999</v>
      </c>
      <c r="I61" s="3">
        <f>(G61*H61)</f>
        <v>2027.9999999999998</v>
      </c>
      <c r="J61" s="11">
        <v>298</v>
      </c>
      <c r="K61" s="13">
        <f t="shared" ref="K61" si="16">($G61*J$4)</f>
        <v>35760</v>
      </c>
      <c r="L61" s="10">
        <f>(H61*K61)</f>
        <v>604344</v>
      </c>
      <c r="M61" s="16">
        <v>0.04</v>
      </c>
      <c r="N61" s="3">
        <f t="shared" ref="N61" si="17">(L61+(L61*4%))</f>
        <v>628517.76</v>
      </c>
    </row>
    <row r="62" spans="1:14" ht="29.95" customHeight="1">
      <c r="D62" s="1"/>
      <c r="E62" s="39" t="s">
        <v>249</v>
      </c>
      <c r="F62" s="1" t="s">
        <v>132</v>
      </c>
      <c r="K62" s="13"/>
      <c r="L62" s="10"/>
      <c r="M62" s="16"/>
    </row>
    <row r="63" spans="1:14" ht="29.95" customHeight="1">
      <c r="D63" s="1"/>
      <c r="E63" s="39" t="s">
        <v>250</v>
      </c>
      <c r="F63" s="1" t="s">
        <v>133</v>
      </c>
      <c r="K63" s="13"/>
      <c r="L63" s="10"/>
      <c r="M63" s="16"/>
    </row>
    <row r="64" spans="1:14" ht="29.95" customHeight="1">
      <c r="D64" s="1"/>
      <c r="E64" s="39" t="s">
        <v>251</v>
      </c>
      <c r="F64" s="1" t="s">
        <v>134</v>
      </c>
      <c r="K64" s="13"/>
      <c r="L64" s="10"/>
      <c r="M64" s="16"/>
    </row>
    <row r="65" spans="4:14" ht="29.95" customHeight="1">
      <c r="D65" s="1"/>
      <c r="E65" s="39" t="s">
        <v>252</v>
      </c>
      <c r="F65" s="1" t="s">
        <v>135</v>
      </c>
      <c r="K65" s="13"/>
      <c r="L65" s="10"/>
      <c r="M65" s="16"/>
    </row>
    <row r="66" spans="4:14" ht="29.95" customHeight="1">
      <c r="D66" s="1"/>
      <c r="E66" s="39" t="s">
        <v>253</v>
      </c>
      <c r="F66" s="1" t="s">
        <v>136</v>
      </c>
      <c r="K66" s="13"/>
      <c r="L66" s="10"/>
      <c r="M66" s="16"/>
    </row>
    <row r="67" spans="4:14" ht="29.95" customHeight="1">
      <c r="D67" s="1"/>
      <c r="E67" s="39" t="s">
        <v>254</v>
      </c>
      <c r="F67" s="1" t="s">
        <v>137</v>
      </c>
      <c r="K67" s="13"/>
      <c r="L67" s="10"/>
      <c r="M67" s="16"/>
    </row>
    <row r="68" spans="4:14" ht="29.95" customHeight="1">
      <c r="D68" s="1"/>
      <c r="E68" s="39" t="s">
        <v>255</v>
      </c>
      <c r="F68" s="1" t="s">
        <v>138</v>
      </c>
      <c r="K68" s="13"/>
      <c r="L68" s="10"/>
      <c r="M68" s="16"/>
    </row>
    <row r="69" spans="4:14" ht="29.95" customHeight="1">
      <c r="D69" s="1"/>
      <c r="E69" s="39" t="s">
        <v>256</v>
      </c>
      <c r="F69" s="1" t="s">
        <v>139</v>
      </c>
      <c r="K69" s="13"/>
      <c r="L69" s="10"/>
      <c r="M69" s="16"/>
    </row>
    <row r="70" spans="4:14" ht="29.95" customHeight="1">
      <c r="D70" s="1"/>
      <c r="E70" s="39" t="s">
        <v>257</v>
      </c>
      <c r="F70" s="1" t="s">
        <v>140</v>
      </c>
      <c r="K70" s="13"/>
      <c r="L70" s="10"/>
      <c r="M70" s="16"/>
    </row>
    <row r="71" spans="4:14" ht="29.95" customHeight="1">
      <c r="D71" s="1"/>
      <c r="E71" s="39" t="s">
        <v>258</v>
      </c>
      <c r="F71" s="1" t="s">
        <v>141</v>
      </c>
      <c r="K71" s="13"/>
      <c r="L71" s="10"/>
      <c r="M71" s="16"/>
    </row>
    <row r="72" spans="4:14" ht="29.95" customHeight="1">
      <c r="D72" s="1"/>
      <c r="E72" s="39" t="s">
        <v>259</v>
      </c>
      <c r="F72" s="1" t="s">
        <v>142</v>
      </c>
      <c r="K72" s="13"/>
      <c r="L72" s="10"/>
      <c r="M72" s="16"/>
    </row>
    <row r="73" spans="4:14" ht="29.95" customHeight="1">
      <c r="D73" s="1"/>
      <c r="E73" s="39" t="s">
        <v>260</v>
      </c>
      <c r="F73" s="1" t="s">
        <v>143</v>
      </c>
      <c r="K73" s="13"/>
      <c r="L73" s="10"/>
      <c r="M73" s="16"/>
    </row>
    <row r="74" spans="4:14" ht="29.95" customHeight="1">
      <c r="D74" s="1"/>
      <c r="E74" s="39" t="s">
        <v>261</v>
      </c>
      <c r="F74" s="1" t="s">
        <v>144</v>
      </c>
      <c r="K74" s="13"/>
      <c r="L74" s="10"/>
      <c r="M74" s="16"/>
    </row>
    <row r="75" spans="4:14" ht="29.95" customHeight="1">
      <c r="D75" s="1"/>
      <c r="E75" s="39" t="s">
        <v>262</v>
      </c>
      <c r="F75" s="1" t="s">
        <v>145</v>
      </c>
      <c r="K75" s="13"/>
      <c r="L75" s="10"/>
      <c r="M75" s="16"/>
    </row>
    <row r="76" spans="4:14" ht="29.95" customHeight="1">
      <c r="D76" s="1"/>
      <c r="E76" s="39" t="s">
        <v>263</v>
      </c>
      <c r="F76" s="1" t="s">
        <v>146</v>
      </c>
      <c r="K76" s="13"/>
      <c r="L76" s="10"/>
      <c r="M76" s="16"/>
    </row>
    <row r="77" spans="4:14" ht="29.95" customHeight="1">
      <c r="D77" s="1"/>
      <c r="E77" s="39" t="s">
        <v>264</v>
      </c>
      <c r="F77" s="1" t="s">
        <v>147</v>
      </c>
      <c r="G77">
        <v>10</v>
      </c>
      <c r="H77" s="3">
        <v>8.8000000000000007</v>
      </c>
      <c r="I77" s="3">
        <f>(G77*H77)</f>
        <v>88</v>
      </c>
      <c r="K77" s="13">
        <f t="shared" ref="K77" si="18">($G77*J$4)</f>
        <v>2980</v>
      </c>
      <c r="L77" s="10">
        <f>(H77*K77)</f>
        <v>26224.000000000004</v>
      </c>
      <c r="M77" s="16">
        <v>0.04</v>
      </c>
      <c r="N77" s="3">
        <f t="shared" ref="N77" si="19">(L77+(L77*4%))</f>
        <v>27272.960000000003</v>
      </c>
    </row>
    <row r="78" spans="4:14" ht="29.95" customHeight="1">
      <c r="D78" s="1"/>
      <c r="E78" s="39" t="s">
        <v>265</v>
      </c>
      <c r="F78" s="1" t="s">
        <v>148</v>
      </c>
      <c r="K78" s="13"/>
      <c r="L78" s="10"/>
      <c r="M78" s="16"/>
    </row>
    <row r="79" spans="4:14" ht="29.95" customHeight="1">
      <c r="D79" s="1"/>
      <c r="E79" s="39" t="s">
        <v>266</v>
      </c>
      <c r="F79" s="1" t="s">
        <v>149</v>
      </c>
      <c r="K79" s="13"/>
      <c r="L79" s="10"/>
      <c r="M79" s="16"/>
    </row>
    <row r="80" spans="4:14" ht="29.95" customHeight="1">
      <c r="D80" s="1"/>
      <c r="E80" s="39" t="s">
        <v>267</v>
      </c>
      <c r="F80" s="1" t="s">
        <v>150</v>
      </c>
      <c r="K80" s="13"/>
      <c r="L80" s="10"/>
      <c r="M80" s="16"/>
    </row>
    <row r="81" spans="1:14" ht="29.95" customHeight="1">
      <c r="D81" s="1"/>
      <c r="E81" s="39" t="s">
        <v>268</v>
      </c>
      <c r="F81" s="1" t="s">
        <v>151</v>
      </c>
      <c r="G81">
        <v>120</v>
      </c>
      <c r="H81" s="3">
        <v>3.9</v>
      </c>
      <c r="I81" s="3">
        <f t="shared" ref="I81:I84" si="20">(G81*H81)</f>
        <v>468</v>
      </c>
      <c r="K81" s="13">
        <f t="shared" ref="K81:K84" si="21">($G81*J$4)</f>
        <v>35760</v>
      </c>
      <c r="L81" s="10">
        <f t="shared" ref="L81:L84" si="22">(H81*K81)</f>
        <v>139464</v>
      </c>
      <c r="M81" s="16">
        <v>0.04</v>
      </c>
      <c r="N81" s="3">
        <f t="shared" ref="N81:N84" si="23">(L81+(L81*4%))</f>
        <v>145042.56</v>
      </c>
    </row>
    <row r="82" spans="1:14" ht="29.95" customHeight="1">
      <c r="D82" s="1"/>
      <c r="E82" s="39" t="s">
        <v>269</v>
      </c>
      <c r="F82" s="1" t="s">
        <v>152</v>
      </c>
      <c r="G82">
        <v>1</v>
      </c>
      <c r="H82" s="3">
        <v>56</v>
      </c>
      <c r="I82" s="3">
        <f t="shared" si="20"/>
        <v>56</v>
      </c>
      <c r="K82" s="13">
        <f t="shared" si="21"/>
        <v>298</v>
      </c>
      <c r="L82" s="10">
        <f t="shared" si="22"/>
        <v>16688</v>
      </c>
      <c r="M82" s="16">
        <v>0.04</v>
      </c>
      <c r="N82" s="3">
        <f t="shared" si="23"/>
        <v>17355.52</v>
      </c>
    </row>
    <row r="83" spans="1:14" ht="29.95" customHeight="1">
      <c r="D83" s="1"/>
      <c r="E83" s="39" t="s">
        <v>156</v>
      </c>
      <c r="F83" s="1" t="s">
        <v>153</v>
      </c>
      <c r="G83">
        <v>1</v>
      </c>
      <c r="H83" s="3">
        <v>35</v>
      </c>
      <c r="I83" s="3">
        <f t="shared" si="20"/>
        <v>35</v>
      </c>
      <c r="K83" s="13">
        <f t="shared" si="21"/>
        <v>298</v>
      </c>
      <c r="L83" s="10">
        <f t="shared" si="22"/>
        <v>10430</v>
      </c>
      <c r="M83" s="16">
        <v>0.04</v>
      </c>
      <c r="N83" s="3">
        <f t="shared" si="23"/>
        <v>10847.2</v>
      </c>
    </row>
    <row r="84" spans="1:14" ht="29.95" customHeight="1">
      <c r="D84" s="1"/>
      <c r="E84" s="39" t="s">
        <v>270</v>
      </c>
      <c r="F84" s="1" t="s">
        <v>154</v>
      </c>
      <c r="G84">
        <v>3</v>
      </c>
      <c r="H84" s="3">
        <v>3</v>
      </c>
      <c r="I84" s="3">
        <f t="shared" si="20"/>
        <v>9</v>
      </c>
      <c r="K84" s="13">
        <f t="shared" si="21"/>
        <v>894</v>
      </c>
      <c r="L84" s="10">
        <f t="shared" si="22"/>
        <v>2682</v>
      </c>
      <c r="M84" s="16">
        <v>0.04</v>
      </c>
      <c r="N84" s="3">
        <f t="shared" si="23"/>
        <v>2789.28</v>
      </c>
    </row>
    <row r="85" spans="1:14" s="5" customFormat="1" ht="42.05" customHeight="1">
      <c r="A85" s="5" t="s">
        <v>35</v>
      </c>
      <c r="E85" s="15"/>
      <c r="F85" s="15"/>
      <c r="H85" s="9"/>
      <c r="I85" s="9">
        <f>(I61+I77+I81+I82+I83+I84)</f>
        <v>2684</v>
      </c>
      <c r="J85" s="14"/>
      <c r="K85" s="14"/>
      <c r="L85" s="9">
        <f>(L61+L77+L81+L82+L83+L84)</f>
        <v>799832</v>
      </c>
      <c r="N85" s="9">
        <f>(N61+N77+N81+N82+N83+N84)</f>
        <v>831825.28</v>
      </c>
    </row>
    <row r="86" spans="1:14" ht="29.95" customHeight="1">
      <c r="A86" s="41" t="s">
        <v>127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</row>
    <row r="87" spans="1:14" ht="25.05" customHeight="1">
      <c r="A87" s="5" t="s">
        <v>26</v>
      </c>
      <c r="B87" s="5"/>
      <c r="D87" s="5" t="s">
        <v>33</v>
      </c>
      <c r="G87" s="5" t="s">
        <v>128</v>
      </c>
    </row>
    <row r="88" spans="1:14" ht="42.05" customHeight="1">
      <c r="A88" s="2" t="s">
        <v>0</v>
      </c>
      <c r="B88" s="2" t="s">
        <v>51</v>
      </c>
      <c r="C88" s="2" t="s">
        <v>1</v>
      </c>
      <c r="D88" s="2" t="s">
        <v>10</v>
      </c>
      <c r="E88" s="2" t="s">
        <v>9</v>
      </c>
      <c r="F88" s="2" t="s">
        <v>11</v>
      </c>
      <c r="G88" s="2" t="s">
        <v>8</v>
      </c>
      <c r="H88" s="4" t="s">
        <v>7</v>
      </c>
      <c r="I88" s="4" t="s">
        <v>27</v>
      </c>
      <c r="J88" s="12" t="s">
        <v>6</v>
      </c>
      <c r="K88" s="12" t="s">
        <v>28</v>
      </c>
      <c r="L88" s="8" t="s">
        <v>29</v>
      </c>
      <c r="M88" s="6" t="s">
        <v>14</v>
      </c>
      <c r="N88" s="8" t="s">
        <v>30</v>
      </c>
    </row>
    <row r="89" spans="1:14" ht="29.95" customHeight="1">
      <c r="A89">
        <v>3</v>
      </c>
      <c r="B89">
        <v>298</v>
      </c>
      <c r="C89" t="s">
        <v>3</v>
      </c>
      <c r="D89" s="1" t="s">
        <v>55</v>
      </c>
      <c r="E89" s="39" t="s">
        <v>155</v>
      </c>
      <c r="F89" s="1" t="s">
        <v>131</v>
      </c>
      <c r="G89">
        <v>120</v>
      </c>
      <c r="H89" s="3">
        <v>16.899999999999999</v>
      </c>
      <c r="I89" s="3">
        <f>(G89*H89)</f>
        <v>2027.9999999999998</v>
      </c>
      <c r="J89" s="11">
        <v>298</v>
      </c>
      <c r="K89" s="13">
        <f t="shared" ref="K89" si="24">($G89*J$4)</f>
        <v>35760</v>
      </c>
      <c r="L89" s="10">
        <f>(H89*K89)</f>
        <v>604344</v>
      </c>
      <c r="M89" s="16">
        <v>0.04</v>
      </c>
      <c r="N89" s="3">
        <f t="shared" ref="N89" si="25">(L89+(L89*4%))</f>
        <v>628517.76</v>
      </c>
    </row>
    <row r="90" spans="1:14" ht="29.95" customHeight="1">
      <c r="D90" s="1"/>
      <c r="E90" s="39" t="s">
        <v>249</v>
      </c>
      <c r="F90" s="1" t="s">
        <v>132</v>
      </c>
      <c r="K90" s="13"/>
      <c r="L90" s="10"/>
      <c r="M90" s="16"/>
    </row>
    <row r="91" spans="1:14" ht="29.95" customHeight="1">
      <c r="D91" s="1"/>
      <c r="E91" s="39" t="s">
        <v>250</v>
      </c>
      <c r="F91" s="1" t="s">
        <v>133</v>
      </c>
      <c r="K91" s="13"/>
      <c r="L91" s="10"/>
      <c r="M91" s="16"/>
    </row>
    <row r="92" spans="1:14" ht="29.95" customHeight="1">
      <c r="D92" s="1"/>
      <c r="E92" s="39" t="s">
        <v>251</v>
      </c>
      <c r="F92" s="1" t="s">
        <v>134</v>
      </c>
      <c r="K92" s="13"/>
      <c r="L92" s="10"/>
      <c r="M92" s="16"/>
    </row>
    <row r="93" spans="1:14" ht="29.95" customHeight="1">
      <c r="D93" s="1"/>
      <c r="E93" s="39" t="s">
        <v>252</v>
      </c>
      <c r="F93" s="1" t="s">
        <v>135</v>
      </c>
      <c r="K93" s="13"/>
      <c r="L93" s="10"/>
      <c r="M93" s="16"/>
    </row>
    <row r="94" spans="1:14" ht="29.95" customHeight="1">
      <c r="D94" s="1"/>
      <c r="E94" s="39" t="s">
        <v>253</v>
      </c>
      <c r="F94" s="1" t="s">
        <v>136</v>
      </c>
      <c r="K94" s="13"/>
      <c r="L94" s="10"/>
      <c r="M94" s="16"/>
    </row>
    <row r="95" spans="1:14" ht="29.95" customHeight="1">
      <c r="D95" s="1"/>
      <c r="E95" s="39" t="s">
        <v>254</v>
      </c>
      <c r="F95" s="1" t="s">
        <v>137</v>
      </c>
      <c r="K95" s="13"/>
      <c r="L95" s="10"/>
      <c r="M95" s="16"/>
    </row>
    <row r="96" spans="1:14" ht="29.95" customHeight="1">
      <c r="D96" s="1"/>
      <c r="E96" s="39" t="s">
        <v>255</v>
      </c>
      <c r="F96" s="1" t="s">
        <v>138</v>
      </c>
      <c r="K96" s="13"/>
      <c r="L96" s="10"/>
      <c r="M96" s="16"/>
    </row>
    <row r="97" spans="4:14" ht="29.95" customHeight="1">
      <c r="D97" s="1"/>
      <c r="E97" s="39" t="s">
        <v>256</v>
      </c>
      <c r="F97" s="1" t="s">
        <v>139</v>
      </c>
      <c r="K97" s="13"/>
      <c r="L97" s="10"/>
      <c r="M97" s="16"/>
    </row>
    <row r="98" spans="4:14" ht="29.95" customHeight="1">
      <c r="D98" s="1"/>
      <c r="E98" s="39" t="s">
        <v>257</v>
      </c>
      <c r="F98" s="1" t="s">
        <v>140</v>
      </c>
      <c r="K98" s="13"/>
      <c r="L98" s="10"/>
      <c r="M98" s="16"/>
    </row>
    <row r="99" spans="4:14" ht="29.95" customHeight="1">
      <c r="D99" s="1"/>
      <c r="E99" s="39" t="s">
        <v>258</v>
      </c>
      <c r="F99" s="1" t="s">
        <v>141</v>
      </c>
      <c r="K99" s="13"/>
      <c r="L99" s="10"/>
      <c r="M99" s="16"/>
    </row>
    <row r="100" spans="4:14" ht="29.95" customHeight="1">
      <c r="D100" s="1"/>
      <c r="E100" s="39" t="s">
        <v>259</v>
      </c>
      <c r="F100" s="1" t="s">
        <v>142</v>
      </c>
      <c r="K100" s="13"/>
      <c r="L100" s="10"/>
      <c r="M100" s="16"/>
    </row>
    <row r="101" spans="4:14" ht="29.95" customHeight="1">
      <c r="D101" s="1"/>
      <c r="E101" s="39" t="s">
        <v>260</v>
      </c>
      <c r="F101" s="1" t="s">
        <v>143</v>
      </c>
      <c r="K101" s="13"/>
      <c r="L101" s="10"/>
      <c r="M101" s="16"/>
    </row>
    <row r="102" spans="4:14" ht="29.95" customHeight="1">
      <c r="D102" s="1"/>
      <c r="E102" s="39" t="s">
        <v>261</v>
      </c>
      <c r="F102" s="1" t="s">
        <v>144</v>
      </c>
      <c r="K102" s="13"/>
      <c r="L102" s="10"/>
      <c r="M102" s="16"/>
    </row>
    <row r="103" spans="4:14" ht="29.95" customHeight="1">
      <c r="D103" s="1"/>
      <c r="E103" s="39" t="s">
        <v>262</v>
      </c>
      <c r="F103" s="1" t="s">
        <v>145</v>
      </c>
      <c r="K103" s="13"/>
      <c r="L103" s="10"/>
      <c r="M103" s="16"/>
    </row>
    <row r="104" spans="4:14" ht="29.95" customHeight="1">
      <c r="D104" s="1"/>
      <c r="E104" s="39" t="s">
        <v>263</v>
      </c>
      <c r="F104" s="1" t="s">
        <v>146</v>
      </c>
      <c r="K104" s="13"/>
      <c r="L104" s="10"/>
      <c r="M104" s="16"/>
    </row>
    <row r="105" spans="4:14" ht="29.95" customHeight="1">
      <c r="D105" s="1"/>
      <c r="E105" s="39" t="s">
        <v>264</v>
      </c>
      <c r="F105" s="1" t="s">
        <v>147</v>
      </c>
      <c r="G105">
        <v>10</v>
      </c>
      <c r="H105" s="3">
        <v>8.8000000000000007</v>
      </c>
      <c r="I105" s="3">
        <f>(G105*H105)</f>
        <v>88</v>
      </c>
      <c r="K105" s="13">
        <f t="shared" ref="K105" si="26">($G105*J$4)</f>
        <v>2980</v>
      </c>
      <c r="L105" s="10">
        <f>(H105*K105)</f>
        <v>26224.000000000004</v>
      </c>
      <c r="M105" s="16">
        <v>0.04</v>
      </c>
      <c r="N105" s="3">
        <f t="shared" ref="N105" si="27">(L105+(L105*4%))</f>
        <v>27272.960000000003</v>
      </c>
    </row>
    <row r="106" spans="4:14" ht="29.95" customHeight="1">
      <c r="D106" s="1"/>
      <c r="E106" s="39" t="s">
        <v>265</v>
      </c>
      <c r="F106" s="1" t="s">
        <v>148</v>
      </c>
      <c r="K106" s="13"/>
      <c r="L106" s="10"/>
      <c r="M106" s="16"/>
    </row>
    <row r="107" spans="4:14" ht="29.95" customHeight="1">
      <c r="D107" s="1"/>
      <c r="E107" s="39" t="s">
        <v>266</v>
      </c>
      <c r="F107" s="1" t="s">
        <v>149</v>
      </c>
      <c r="K107" s="13"/>
      <c r="L107" s="10"/>
      <c r="M107" s="16"/>
    </row>
    <row r="108" spans="4:14" ht="29.95" customHeight="1">
      <c r="D108" s="1"/>
      <c r="E108" s="39" t="s">
        <v>267</v>
      </c>
      <c r="F108" s="1" t="s">
        <v>150</v>
      </c>
      <c r="K108" s="13"/>
      <c r="L108" s="10"/>
      <c r="M108" s="16"/>
    </row>
    <row r="109" spans="4:14" ht="29.95" customHeight="1">
      <c r="D109" s="1"/>
      <c r="E109" s="39" t="s">
        <v>268</v>
      </c>
      <c r="F109" s="1" t="s">
        <v>151</v>
      </c>
      <c r="G109">
        <v>120</v>
      </c>
      <c r="H109" s="3">
        <v>3.9</v>
      </c>
      <c r="I109" s="3">
        <f t="shared" ref="I109:I112" si="28">(G109*H109)</f>
        <v>468</v>
      </c>
      <c r="K109" s="13">
        <f t="shared" ref="K109:K112" si="29">($G109*J$4)</f>
        <v>35760</v>
      </c>
      <c r="L109" s="10">
        <f t="shared" ref="L109:L112" si="30">(H109*K109)</f>
        <v>139464</v>
      </c>
      <c r="M109" s="16">
        <v>0.04</v>
      </c>
      <c r="N109" s="3">
        <f t="shared" ref="N109:N112" si="31">(L109+(L109*4%))</f>
        <v>145042.56</v>
      </c>
    </row>
    <row r="110" spans="4:14" ht="29.95" customHeight="1">
      <c r="D110" s="1"/>
      <c r="E110" s="39" t="s">
        <v>269</v>
      </c>
      <c r="F110" s="1" t="s">
        <v>152</v>
      </c>
      <c r="G110">
        <v>1</v>
      </c>
      <c r="H110" s="3">
        <v>56</v>
      </c>
      <c r="I110" s="3">
        <f t="shared" si="28"/>
        <v>56</v>
      </c>
      <c r="K110" s="13">
        <f t="shared" si="29"/>
        <v>298</v>
      </c>
      <c r="L110" s="10">
        <f t="shared" si="30"/>
        <v>16688</v>
      </c>
      <c r="M110" s="16">
        <v>0.04</v>
      </c>
      <c r="N110" s="3">
        <f t="shared" si="31"/>
        <v>17355.52</v>
      </c>
    </row>
    <row r="111" spans="4:14" ht="29.95" customHeight="1">
      <c r="D111" s="1"/>
      <c r="E111" s="39" t="s">
        <v>156</v>
      </c>
      <c r="F111" s="1" t="s">
        <v>153</v>
      </c>
      <c r="G111">
        <v>1</v>
      </c>
      <c r="H111" s="3">
        <v>35</v>
      </c>
      <c r="I111" s="3">
        <f t="shared" si="28"/>
        <v>35</v>
      </c>
      <c r="K111" s="13">
        <f t="shared" si="29"/>
        <v>298</v>
      </c>
      <c r="L111" s="10">
        <f t="shared" si="30"/>
        <v>10430</v>
      </c>
      <c r="M111" s="16">
        <v>0.04</v>
      </c>
      <c r="N111" s="3">
        <f t="shared" si="31"/>
        <v>10847.2</v>
      </c>
    </row>
    <row r="112" spans="4:14" ht="29.95" customHeight="1">
      <c r="D112" s="1"/>
      <c r="E112" s="39" t="s">
        <v>270</v>
      </c>
      <c r="F112" s="1" t="s">
        <v>154</v>
      </c>
      <c r="G112">
        <v>3</v>
      </c>
      <c r="H112" s="3">
        <v>3</v>
      </c>
      <c r="I112" s="3">
        <f t="shared" si="28"/>
        <v>9</v>
      </c>
      <c r="K112" s="13">
        <f t="shared" si="29"/>
        <v>894</v>
      </c>
      <c r="L112" s="10">
        <f t="shared" si="30"/>
        <v>2682</v>
      </c>
      <c r="M112" s="16">
        <v>0.04</v>
      </c>
      <c r="N112" s="3">
        <f t="shared" si="31"/>
        <v>2789.28</v>
      </c>
    </row>
    <row r="113" spans="1:15" s="5" customFormat="1" ht="42.05" customHeight="1">
      <c r="A113" s="5" t="s">
        <v>35</v>
      </c>
      <c r="E113" s="15"/>
      <c r="F113" s="15"/>
      <c r="H113" s="9"/>
      <c r="I113" s="9">
        <f>(I89+I105+I109+I110+I111+I112)</f>
        <v>2684</v>
      </c>
      <c r="J113" s="14"/>
      <c r="K113" s="14"/>
      <c r="L113" s="9">
        <f>(L89+L105+L109+L110+L111+L112)</f>
        <v>799832</v>
      </c>
      <c r="N113" s="9">
        <f>(N89+N105+N109+N110+N111+N112)</f>
        <v>831825.28</v>
      </c>
    </row>
    <row r="114" spans="1:15">
      <c r="A114" s="43" t="s">
        <v>129</v>
      </c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</row>
    <row r="115" spans="1:1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</row>
    <row r="116" spans="1:15">
      <c r="A116" s="34"/>
      <c r="B116" s="34"/>
      <c r="C116" s="34"/>
      <c r="D116" s="34"/>
      <c r="E116" s="34"/>
      <c r="F116" s="34"/>
      <c r="G116" s="34"/>
      <c r="H116" s="34"/>
      <c r="I116" s="34"/>
      <c r="J116" s="35"/>
      <c r="K116" s="34"/>
      <c r="L116" s="34"/>
      <c r="M116" s="34"/>
      <c r="N116" s="34"/>
    </row>
    <row r="117" spans="1:15" s="17" customFormat="1" ht="20.05" customHeight="1">
      <c r="A117" s="17" t="s">
        <v>36</v>
      </c>
      <c r="H117" s="18"/>
      <c r="I117" s="18">
        <f>(I29*1)</f>
        <v>5904</v>
      </c>
      <c r="J117" s="19"/>
      <c r="K117" s="19"/>
      <c r="L117" s="18"/>
      <c r="N117" s="18"/>
    </row>
    <row r="118" spans="1:15" s="17" customFormat="1" ht="20.05" customHeight="1">
      <c r="A118" s="17" t="s">
        <v>37</v>
      </c>
      <c r="H118" s="18"/>
      <c r="I118" s="18">
        <f>(I57+I85+I113)</f>
        <v>8052</v>
      </c>
      <c r="J118" s="19"/>
      <c r="K118" s="19"/>
      <c r="L118" s="18"/>
      <c r="N118" s="18"/>
    </row>
    <row r="119" spans="1:15" s="17" customFormat="1" ht="20.05" customHeight="1">
      <c r="A119" s="17" t="s">
        <v>38</v>
      </c>
      <c r="H119" s="18"/>
      <c r="I119" s="18">
        <f>(I117+I118)</f>
        <v>13956</v>
      </c>
      <c r="J119" s="19"/>
      <c r="K119" s="19"/>
      <c r="L119" s="18"/>
      <c r="N119" s="18"/>
    </row>
    <row r="122" spans="1:15" s="20" customFormat="1" ht="20.05" customHeight="1">
      <c r="A122" s="20" t="s">
        <v>39</v>
      </c>
      <c r="H122" s="21"/>
      <c r="I122" s="21"/>
      <c r="J122" s="22"/>
      <c r="K122" s="22"/>
      <c r="L122" s="31">
        <f>(L29*1)</f>
        <v>1759392</v>
      </c>
      <c r="N122" s="21">
        <f>(N29*1)</f>
        <v>1829767.6800000002</v>
      </c>
    </row>
    <row r="123" spans="1:15" s="20" customFormat="1" ht="20.05" customHeight="1">
      <c r="A123" s="20" t="s">
        <v>40</v>
      </c>
      <c r="H123" s="21"/>
      <c r="I123" s="21"/>
      <c r="J123" s="22"/>
      <c r="K123" s="22"/>
      <c r="L123" s="31">
        <f>(L57+L85+L113)</f>
        <v>2399496</v>
      </c>
      <c r="N123" s="21">
        <f>(N57+N85+N113)</f>
        <v>2495475.84</v>
      </c>
      <c r="O123" s="21"/>
    </row>
    <row r="124" spans="1:15" s="20" customFormat="1" ht="20.05" customHeight="1">
      <c r="A124" s="20" t="s">
        <v>41</v>
      </c>
      <c r="H124" s="21"/>
      <c r="I124" s="21"/>
      <c r="J124" s="22"/>
      <c r="K124" s="22"/>
      <c r="L124" s="31">
        <f>(L122+L123)</f>
        <v>4158888</v>
      </c>
      <c r="N124" s="21">
        <f>(N122+N123)</f>
        <v>4325243.5199999996</v>
      </c>
    </row>
    <row r="125" spans="1:15">
      <c r="L125" s="30"/>
    </row>
    <row r="126" spans="1:15">
      <c r="A126" s="20" t="s">
        <v>31</v>
      </c>
      <c r="L126" s="32">
        <f>(L124:L124)</f>
        <v>4158888</v>
      </c>
      <c r="N126" s="9">
        <f>(N124:N124)</f>
        <v>4325243.5199999996</v>
      </c>
    </row>
    <row r="128" spans="1:15">
      <c r="H128" s="24"/>
      <c r="J128" s="25"/>
      <c r="K128" s="25"/>
      <c r="L128" s="24"/>
      <c r="M128" s="26"/>
      <c r="N128" s="24"/>
    </row>
    <row r="129" spans="8:14">
      <c r="H129" s="24"/>
      <c r="J129" s="25"/>
      <c r="K129" s="25"/>
      <c r="L129" s="24"/>
      <c r="M129" s="26"/>
      <c r="N129" s="24"/>
    </row>
  </sheetData>
  <mergeCells count="6">
    <mergeCell ref="A115:N115"/>
    <mergeCell ref="A1:L1"/>
    <mergeCell ref="A30:L30"/>
    <mergeCell ref="A58:L58"/>
    <mergeCell ref="A86:L86"/>
    <mergeCell ref="A114:N114"/>
  </mergeCells>
  <printOptions horizontalCentered="1"/>
  <pageMargins left="0.31496062992125984" right="0.31496062992125984" top="0.51181102362204722" bottom="0.59055118110236227" header="0.31496062992125984" footer="0"/>
  <pageSetup paperSize="9" scale="56" orientation="landscape" r:id="rId1"/>
  <rowBreaks count="4" manualBreakCount="4">
    <brk id="29" max="16383" man="1"/>
    <brk id="57" max="16383" man="1"/>
    <brk id="85" max="16383" man="1"/>
    <brk id="113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B101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18" ht="29.95" customHeight="1">
      <c r="A1" s="41" t="s">
        <v>127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8" ht="25.05" customHeight="1">
      <c r="A2" s="5" t="s">
        <v>4</v>
      </c>
      <c r="B2" s="5"/>
      <c r="D2" s="5" t="s">
        <v>32</v>
      </c>
      <c r="G2" s="5" t="s">
        <v>87</v>
      </c>
    </row>
    <row r="3" spans="1:18" ht="42.05" customHeight="1">
      <c r="A3" s="2" t="s">
        <v>0</v>
      </c>
      <c r="B3" s="2" t="s">
        <v>232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27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18" ht="82.95" customHeight="1">
      <c r="A4" s="7">
        <v>3</v>
      </c>
      <c r="B4" s="7">
        <v>298</v>
      </c>
      <c r="C4" t="s">
        <v>2</v>
      </c>
      <c r="D4" s="1" t="s">
        <v>54</v>
      </c>
      <c r="E4" s="36" t="s">
        <v>159</v>
      </c>
      <c r="F4" s="36" t="s">
        <v>158</v>
      </c>
      <c r="G4">
        <v>1</v>
      </c>
      <c r="H4" s="3">
        <v>4500</v>
      </c>
      <c r="I4" s="3">
        <f>(G4*H4)</f>
        <v>4500</v>
      </c>
      <c r="J4" s="13">
        <v>298</v>
      </c>
      <c r="K4" s="13">
        <f>($G4*J$4)</f>
        <v>298</v>
      </c>
      <c r="L4" s="10">
        <f>(H4*K4)</f>
        <v>1341000</v>
      </c>
      <c r="M4" s="16">
        <v>0.04</v>
      </c>
      <c r="N4" s="3">
        <f>(L4+(L4*4%))</f>
        <v>1394640</v>
      </c>
      <c r="P4" s="34"/>
      <c r="Q4" s="34"/>
      <c r="R4" s="29"/>
    </row>
    <row r="5" spans="1:18" ht="29.95" customHeight="1">
      <c r="C5" t="s">
        <v>3</v>
      </c>
      <c r="D5" s="1" t="s">
        <v>55</v>
      </c>
      <c r="E5" s="36" t="s">
        <v>106</v>
      </c>
      <c r="F5" s="36" t="s">
        <v>92</v>
      </c>
      <c r="G5">
        <v>120</v>
      </c>
      <c r="H5" s="3">
        <v>4.5</v>
      </c>
      <c r="I5" s="3">
        <f t="shared" ref="I5:I7" si="0">(G5*H5)</f>
        <v>540</v>
      </c>
      <c r="K5" s="13">
        <f>($G5*J$4)</f>
        <v>35760</v>
      </c>
      <c r="L5" s="10">
        <f>(H5*K5)</f>
        <v>160920</v>
      </c>
      <c r="M5" s="16">
        <v>0.04</v>
      </c>
      <c r="N5" s="3">
        <f t="shared" ref="N5:N7" si="1">(L5+(L5*4%))</f>
        <v>167356.79999999999</v>
      </c>
    </row>
    <row r="6" spans="1:18" ht="29.95" customHeight="1">
      <c r="D6" s="1"/>
      <c r="E6" s="36" t="s">
        <v>107</v>
      </c>
      <c r="F6" s="36" t="s">
        <v>93</v>
      </c>
      <c r="H6" s="3">
        <v>4.5</v>
      </c>
      <c r="I6" s="3">
        <f t="shared" si="0"/>
        <v>0</v>
      </c>
      <c r="K6" s="13">
        <f>($G6*J$4)</f>
        <v>0</v>
      </c>
      <c r="L6" s="10">
        <f>(H6*K6)</f>
        <v>0</v>
      </c>
      <c r="M6" s="16">
        <v>0.04</v>
      </c>
      <c r="N6" s="3">
        <f t="shared" si="1"/>
        <v>0</v>
      </c>
    </row>
    <row r="7" spans="1:18" ht="29.95" customHeight="1">
      <c r="D7" s="1"/>
      <c r="E7" s="36" t="s">
        <v>247</v>
      </c>
      <c r="F7" s="36" t="s">
        <v>94</v>
      </c>
      <c r="G7">
        <v>52</v>
      </c>
      <c r="H7" s="3">
        <v>44.8</v>
      </c>
      <c r="I7" s="3">
        <f t="shared" si="0"/>
        <v>2329.6</v>
      </c>
      <c r="K7" s="13">
        <f>($G7*J$4)</f>
        <v>15496</v>
      </c>
      <c r="L7" s="10">
        <f>(H7*K7)</f>
        <v>694220.79999999993</v>
      </c>
      <c r="M7" s="16">
        <v>0.04</v>
      </c>
      <c r="N7" s="3">
        <f t="shared" si="1"/>
        <v>721989.63199999998</v>
      </c>
    </row>
    <row r="8" spans="1:18" ht="29.95" customHeight="1">
      <c r="D8" s="1"/>
      <c r="E8" s="36"/>
      <c r="F8" s="36" t="s">
        <v>115</v>
      </c>
      <c r="K8" s="13"/>
      <c r="L8" s="10"/>
      <c r="M8" s="16"/>
    </row>
    <row r="9" spans="1:18" ht="29.95" customHeight="1">
      <c r="D9" s="1"/>
      <c r="E9" s="36" t="s">
        <v>245</v>
      </c>
      <c r="F9" s="36" t="s">
        <v>95</v>
      </c>
      <c r="G9">
        <v>120</v>
      </c>
      <c r="H9" s="3">
        <v>19.41</v>
      </c>
      <c r="K9" s="13"/>
      <c r="L9" s="10"/>
      <c r="M9" s="16"/>
    </row>
    <row r="10" spans="1:18" ht="29.95" customHeight="1">
      <c r="D10" s="1"/>
      <c r="E10" s="36" t="s">
        <v>246</v>
      </c>
      <c r="F10" s="36" t="s">
        <v>96</v>
      </c>
      <c r="K10" s="13"/>
      <c r="L10" s="10"/>
      <c r="M10" s="16"/>
    </row>
    <row r="11" spans="1:18" ht="29.95" customHeight="1">
      <c r="D11" s="1"/>
      <c r="E11" s="36" t="s">
        <v>241</v>
      </c>
      <c r="F11" s="36" t="s">
        <v>97</v>
      </c>
      <c r="K11" s="13"/>
      <c r="L11" s="10"/>
      <c r="M11" s="16"/>
    </row>
    <row r="12" spans="1:18" ht="29.95" customHeight="1">
      <c r="D12" s="1"/>
      <c r="E12" s="36" t="s">
        <v>242</v>
      </c>
      <c r="F12" s="36" t="s">
        <v>98</v>
      </c>
      <c r="K12" s="13"/>
      <c r="L12" s="10"/>
      <c r="M12" s="16"/>
    </row>
    <row r="13" spans="1:18" ht="29.95" customHeight="1">
      <c r="D13" s="1"/>
      <c r="E13" s="36" t="s">
        <v>243</v>
      </c>
      <c r="F13" s="36" t="s">
        <v>99</v>
      </c>
      <c r="K13" s="13"/>
      <c r="L13" s="10"/>
      <c r="M13" s="16"/>
    </row>
    <row r="14" spans="1:18" ht="29.95" customHeight="1">
      <c r="D14" s="1"/>
      <c r="E14" s="36" t="s">
        <v>244</v>
      </c>
      <c r="F14" s="36" t="s">
        <v>100</v>
      </c>
      <c r="K14" s="13"/>
      <c r="L14" s="10"/>
      <c r="M14" s="16"/>
    </row>
    <row r="15" spans="1:18" ht="29.95" customHeight="1">
      <c r="D15" s="1"/>
      <c r="E15" s="36" t="s">
        <v>112</v>
      </c>
      <c r="F15" s="36" t="s">
        <v>101</v>
      </c>
      <c r="G15">
        <v>20</v>
      </c>
      <c r="H15" s="3">
        <v>0.01</v>
      </c>
      <c r="I15" s="3">
        <f t="shared" ref="I15:I17" si="2">(G15*H15)</f>
        <v>0.2</v>
      </c>
      <c r="K15" s="13">
        <f t="shared" ref="K15:K17" si="3">($G15*J$4)</f>
        <v>5960</v>
      </c>
      <c r="L15" s="10">
        <f>(H15*K15)</f>
        <v>59.6</v>
      </c>
      <c r="M15" s="16">
        <v>0.04</v>
      </c>
      <c r="N15" s="3">
        <f t="shared" ref="N15:N17" si="4">(L15+(L15*4%))</f>
        <v>61.984000000000002</v>
      </c>
    </row>
    <row r="16" spans="1:18" ht="29.95" customHeight="1">
      <c r="D16" s="1"/>
      <c r="E16" s="36" t="s">
        <v>113</v>
      </c>
      <c r="F16" s="36" t="s">
        <v>102</v>
      </c>
      <c r="G16">
        <v>1</v>
      </c>
      <c r="H16" s="3">
        <v>0</v>
      </c>
      <c r="I16" s="3">
        <f t="shared" si="2"/>
        <v>0</v>
      </c>
      <c r="K16" s="13">
        <f t="shared" si="3"/>
        <v>298</v>
      </c>
      <c r="L16" s="10">
        <f t="shared" ref="L16:L17" si="5">(H16*K16)</f>
        <v>0</v>
      </c>
      <c r="M16" s="16">
        <v>0.04</v>
      </c>
      <c r="N16" s="3">
        <f t="shared" si="4"/>
        <v>0</v>
      </c>
    </row>
    <row r="17" spans="1:28" ht="29.95" customHeight="1">
      <c r="D17" s="1"/>
      <c r="E17" s="36" t="s">
        <v>114</v>
      </c>
      <c r="F17" s="36" t="s">
        <v>103</v>
      </c>
      <c r="G17">
        <v>1</v>
      </c>
      <c r="H17" s="3">
        <v>0</v>
      </c>
      <c r="I17" s="3">
        <f t="shared" si="2"/>
        <v>0</v>
      </c>
      <c r="K17" s="13">
        <f t="shared" si="3"/>
        <v>298</v>
      </c>
      <c r="L17" s="10">
        <f t="shared" si="5"/>
        <v>0</v>
      </c>
      <c r="M17" s="16">
        <v>0.04</v>
      </c>
      <c r="N17" s="3">
        <f t="shared" si="4"/>
        <v>0</v>
      </c>
    </row>
    <row r="18" spans="1:28" ht="42.05" customHeight="1">
      <c r="A18" s="5" t="s">
        <v>34</v>
      </c>
      <c r="E18" s="1"/>
      <c r="F18" s="1"/>
      <c r="I18" s="9">
        <f>(I4+I5+I6+I7+I15+I16+I17)</f>
        <v>7369.8</v>
      </c>
      <c r="J18" s="14"/>
      <c r="K18" s="14"/>
      <c r="L18" s="9">
        <f>(L4+L5+L6+L7+L15+L16+L17)</f>
        <v>2196200.4</v>
      </c>
      <c r="M18" s="16"/>
      <c r="N18" s="9">
        <f>(N4+N5+N6+N7+N15+N16+N17)</f>
        <v>2284048.4160000002</v>
      </c>
      <c r="T18" s="26"/>
      <c r="U18" s="28"/>
      <c r="V18" s="27"/>
      <c r="W18" s="28"/>
      <c r="X18" s="27"/>
      <c r="Y18" s="28"/>
      <c r="Z18" s="27"/>
      <c r="AA18" s="28"/>
      <c r="AB18" s="27"/>
    </row>
    <row r="19" spans="1:28" ht="29.95" customHeight="1">
      <c r="A19" s="41" t="s">
        <v>127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28" ht="25.05" customHeight="1">
      <c r="A20" s="5" t="s">
        <v>5</v>
      </c>
      <c r="B20" s="5"/>
      <c r="D20" s="5" t="s">
        <v>33</v>
      </c>
      <c r="G20" s="5" t="s">
        <v>87</v>
      </c>
    </row>
    <row r="21" spans="1:28" ht="42.05" customHeight="1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13</v>
      </c>
      <c r="J21" s="12" t="s">
        <v>6</v>
      </c>
      <c r="K21" s="12" t="s">
        <v>20</v>
      </c>
      <c r="L21" s="8" t="s">
        <v>21</v>
      </c>
      <c r="M21" s="6" t="s">
        <v>14</v>
      </c>
      <c r="N21" s="8" t="s">
        <v>22</v>
      </c>
    </row>
    <row r="22" spans="1:28" ht="29.95" customHeight="1">
      <c r="A22" s="7">
        <v>3</v>
      </c>
      <c r="B22" s="7">
        <v>298</v>
      </c>
      <c r="C22" t="s">
        <v>3</v>
      </c>
      <c r="D22" s="1" t="s">
        <v>55</v>
      </c>
      <c r="E22" s="36" t="s">
        <v>106</v>
      </c>
      <c r="F22" s="36" t="s">
        <v>92</v>
      </c>
      <c r="G22">
        <v>120</v>
      </c>
      <c r="H22" s="3">
        <v>4.5</v>
      </c>
      <c r="I22" s="3">
        <f t="shared" ref="I22:I24" si="6">(G22*H22)</f>
        <v>540</v>
      </c>
      <c r="J22" s="11">
        <v>298</v>
      </c>
      <c r="K22" s="13">
        <f>($G22*J$4)</f>
        <v>35760</v>
      </c>
      <c r="L22" s="10">
        <f>(H22*K22)</f>
        <v>160920</v>
      </c>
      <c r="M22" s="16">
        <v>0.04</v>
      </c>
      <c r="N22" s="3">
        <f t="shared" ref="N22:N24" si="7">(L22+(L22*4%))</f>
        <v>167356.79999999999</v>
      </c>
    </row>
    <row r="23" spans="1:28" ht="29.95" customHeight="1">
      <c r="D23" s="1"/>
      <c r="E23" s="36" t="s">
        <v>107</v>
      </c>
      <c r="F23" s="36" t="s">
        <v>93</v>
      </c>
      <c r="H23" s="3">
        <v>4.5</v>
      </c>
      <c r="I23" s="3">
        <f t="shared" si="6"/>
        <v>0</v>
      </c>
      <c r="K23" s="13">
        <f>($G23*J$4)</f>
        <v>0</v>
      </c>
      <c r="L23" s="10">
        <f>(H23*K23)</f>
        <v>0</v>
      </c>
      <c r="M23" s="16">
        <v>0.04</v>
      </c>
      <c r="N23" s="3">
        <f t="shared" si="7"/>
        <v>0</v>
      </c>
    </row>
    <row r="24" spans="1:28" ht="29.95" customHeight="1">
      <c r="D24" s="1"/>
      <c r="E24" s="36" t="s">
        <v>108</v>
      </c>
      <c r="F24" s="36" t="s">
        <v>94</v>
      </c>
      <c r="G24">
        <v>52</v>
      </c>
      <c r="H24" s="3">
        <v>44.8</v>
      </c>
      <c r="I24" s="3">
        <f t="shared" si="6"/>
        <v>2329.6</v>
      </c>
      <c r="K24" s="13">
        <f>($G24*J$4)</f>
        <v>15496</v>
      </c>
      <c r="L24" s="10">
        <f>(H24*K24)</f>
        <v>694220.79999999993</v>
      </c>
      <c r="M24" s="16">
        <v>0.04</v>
      </c>
      <c r="N24" s="3">
        <f t="shared" si="7"/>
        <v>721989.63199999998</v>
      </c>
    </row>
    <row r="25" spans="1:28" ht="29.95" customHeight="1">
      <c r="D25" s="1"/>
      <c r="E25" s="36"/>
      <c r="F25" s="36" t="s">
        <v>115</v>
      </c>
      <c r="K25" s="13"/>
      <c r="L25" s="10"/>
      <c r="M25" s="16"/>
    </row>
    <row r="26" spans="1:28" ht="29.95" customHeight="1">
      <c r="D26" s="1"/>
      <c r="E26" s="36" t="s">
        <v>109</v>
      </c>
      <c r="F26" s="36" t="s">
        <v>95</v>
      </c>
      <c r="G26">
        <v>120</v>
      </c>
      <c r="H26" s="3">
        <v>19.41</v>
      </c>
      <c r="K26" s="13"/>
      <c r="L26" s="10"/>
      <c r="M26" s="16"/>
    </row>
    <row r="27" spans="1:28" ht="29.95" customHeight="1">
      <c r="D27" s="1"/>
      <c r="E27" s="36" t="s">
        <v>110</v>
      </c>
      <c r="F27" s="36" t="s">
        <v>96</v>
      </c>
      <c r="K27" s="13"/>
      <c r="L27" s="10"/>
      <c r="M27" s="16"/>
    </row>
    <row r="28" spans="1:28" ht="29.95" customHeight="1">
      <c r="D28" s="1"/>
      <c r="E28" s="36" t="s">
        <v>111</v>
      </c>
      <c r="F28" s="36" t="s">
        <v>97</v>
      </c>
      <c r="K28" s="13"/>
      <c r="L28" s="10"/>
      <c r="M28" s="16"/>
    </row>
    <row r="29" spans="1:28" ht="29.95" customHeight="1">
      <c r="D29" s="1"/>
      <c r="E29" s="36" t="s">
        <v>84</v>
      </c>
      <c r="F29" s="36" t="s">
        <v>98</v>
      </c>
      <c r="K29" s="13"/>
      <c r="L29" s="10"/>
      <c r="M29" s="16"/>
    </row>
    <row r="30" spans="1:28" ht="29.95" customHeight="1">
      <c r="D30" s="1"/>
      <c r="E30" s="36" t="s">
        <v>84</v>
      </c>
      <c r="F30" s="36" t="s">
        <v>99</v>
      </c>
      <c r="K30" s="13"/>
      <c r="L30" s="10"/>
      <c r="M30" s="16"/>
    </row>
    <row r="31" spans="1:28" ht="29.95" customHeight="1">
      <c r="D31" s="1"/>
      <c r="E31" s="36" t="s">
        <v>84</v>
      </c>
      <c r="F31" s="36" t="s">
        <v>100</v>
      </c>
      <c r="K31" s="13"/>
      <c r="L31" s="10"/>
      <c r="M31" s="16"/>
    </row>
    <row r="32" spans="1:28" ht="29.95" customHeight="1">
      <c r="D32" s="1"/>
      <c r="E32" s="36" t="s">
        <v>112</v>
      </c>
      <c r="F32" s="36" t="s">
        <v>101</v>
      </c>
      <c r="G32">
        <v>20</v>
      </c>
      <c r="H32" s="3">
        <v>0.01</v>
      </c>
      <c r="I32" s="3">
        <f t="shared" ref="I32:I34" si="8">(G32*H32)</f>
        <v>0.2</v>
      </c>
      <c r="K32" s="13">
        <f t="shared" ref="K32:K34" si="9">($G32*J$4)</f>
        <v>5960</v>
      </c>
      <c r="L32" s="10">
        <f>(H32*K32)</f>
        <v>59.6</v>
      </c>
      <c r="M32" s="16">
        <v>0.04</v>
      </c>
      <c r="N32" s="3">
        <f t="shared" ref="N32:N34" si="10">(L32+(L32*4%))</f>
        <v>61.984000000000002</v>
      </c>
    </row>
    <row r="33" spans="1:14" ht="29.95" customHeight="1">
      <c r="D33" s="1"/>
      <c r="E33" s="36" t="s">
        <v>113</v>
      </c>
      <c r="F33" s="36" t="s">
        <v>102</v>
      </c>
      <c r="G33">
        <v>1</v>
      </c>
      <c r="H33" s="3">
        <v>0</v>
      </c>
      <c r="I33" s="3">
        <f t="shared" si="8"/>
        <v>0</v>
      </c>
      <c r="K33" s="13">
        <f t="shared" si="9"/>
        <v>298</v>
      </c>
      <c r="L33" s="10">
        <f t="shared" ref="L33:L34" si="11">(H33*K33)</f>
        <v>0</v>
      </c>
      <c r="M33" s="16">
        <v>0.04</v>
      </c>
      <c r="N33" s="3">
        <f t="shared" si="10"/>
        <v>0</v>
      </c>
    </row>
    <row r="34" spans="1:14" ht="29.95" customHeight="1">
      <c r="D34" s="1"/>
      <c r="E34" s="36" t="s">
        <v>114</v>
      </c>
      <c r="F34" s="36" t="s">
        <v>103</v>
      </c>
      <c r="G34">
        <v>1</v>
      </c>
      <c r="H34" s="3">
        <v>0</v>
      </c>
      <c r="I34" s="3">
        <f t="shared" si="8"/>
        <v>0</v>
      </c>
      <c r="K34" s="13">
        <f t="shared" si="9"/>
        <v>298</v>
      </c>
      <c r="L34" s="10">
        <f t="shared" si="11"/>
        <v>0</v>
      </c>
      <c r="M34" s="16">
        <v>0.04</v>
      </c>
      <c r="N34" s="3">
        <f t="shared" si="10"/>
        <v>0</v>
      </c>
    </row>
    <row r="35" spans="1:14" s="5" customFormat="1" ht="42.05" customHeight="1">
      <c r="A35" s="5" t="s">
        <v>35</v>
      </c>
      <c r="E35" s="15"/>
      <c r="F35" s="15"/>
      <c r="H35" s="9"/>
      <c r="I35" s="9">
        <f>(I22+I23+I24+I32+I33+I34)</f>
        <v>2869.7999999999997</v>
      </c>
      <c r="J35" s="14"/>
      <c r="K35" s="14"/>
      <c r="L35" s="9">
        <f>(L22+L23+L24+L32+L33+L34)</f>
        <v>855200.39999999991</v>
      </c>
      <c r="N35" s="9">
        <f>(N22+N23+N24+N32+N33+N34)</f>
        <v>889408.41600000008</v>
      </c>
    </row>
    <row r="36" spans="1:14" ht="29.95" customHeight="1">
      <c r="A36" s="41" t="s">
        <v>127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1:14" ht="25.05" customHeight="1">
      <c r="A37" s="5" t="s">
        <v>17</v>
      </c>
      <c r="B37" s="5"/>
      <c r="D37" s="5" t="s">
        <v>33</v>
      </c>
      <c r="G37" s="5" t="s">
        <v>87</v>
      </c>
    </row>
    <row r="38" spans="1:14" ht="42.05" customHeight="1">
      <c r="A38" s="2" t="s">
        <v>0</v>
      </c>
      <c r="B38" s="2" t="s">
        <v>51</v>
      </c>
      <c r="C38" s="2" t="s">
        <v>1</v>
      </c>
      <c r="D38" s="2" t="s">
        <v>10</v>
      </c>
      <c r="E38" s="2" t="s">
        <v>9</v>
      </c>
      <c r="F38" s="2" t="s">
        <v>11</v>
      </c>
      <c r="G38" s="2" t="s">
        <v>8</v>
      </c>
      <c r="H38" s="4" t="s">
        <v>7</v>
      </c>
      <c r="I38" s="4" t="s">
        <v>13</v>
      </c>
      <c r="J38" s="12" t="s">
        <v>6</v>
      </c>
      <c r="K38" s="12" t="s">
        <v>23</v>
      </c>
      <c r="L38" s="8" t="s">
        <v>24</v>
      </c>
      <c r="M38" s="6" t="s">
        <v>14</v>
      </c>
      <c r="N38" s="8" t="s">
        <v>25</v>
      </c>
    </row>
    <row r="39" spans="1:14" ht="29.95" customHeight="1">
      <c r="A39" s="7">
        <v>3</v>
      </c>
      <c r="B39" s="7">
        <v>298</v>
      </c>
      <c r="C39" t="s">
        <v>3</v>
      </c>
      <c r="D39" s="1" t="s">
        <v>55</v>
      </c>
      <c r="E39" s="36" t="s">
        <v>106</v>
      </c>
      <c r="F39" s="36" t="s">
        <v>92</v>
      </c>
      <c r="G39">
        <v>120</v>
      </c>
      <c r="H39" s="3">
        <v>4.5</v>
      </c>
      <c r="I39" s="3">
        <f t="shared" ref="I39:I41" si="12">(G39*H39)</f>
        <v>540</v>
      </c>
      <c r="J39" s="11">
        <v>298</v>
      </c>
      <c r="K39" s="13">
        <f>($G39*J$4)</f>
        <v>35760</v>
      </c>
      <c r="L39" s="10">
        <f>(H39*K39)</f>
        <v>160920</v>
      </c>
      <c r="M39" s="16">
        <v>0.04</v>
      </c>
      <c r="N39" s="3">
        <f t="shared" ref="N39:N41" si="13">(L39+(L39*4%))</f>
        <v>167356.79999999999</v>
      </c>
    </row>
    <row r="40" spans="1:14" ht="29.95" customHeight="1">
      <c r="D40" s="1"/>
      <c r="E40" s="36" t="s">
        <v>107</v>
      </c>
      <c r="F40" s="36" t="s">
        <v>93</v>
      </c>
      <c r="H40" s="3">
        <v>4.5</v>
      </c>
      <c r="I40" s="3">
        <f t="shared" si="12"/>
        <v>0</v>
      </c>
      <c r="K40" s="13">
        <f>($G40*J$4)</f>
        <v>0</v>
      </c>
      <c r="L40" s="10">
        <f>(H40*K40)</f>
        <v>0</v>
      </c>
      <c r="M40" s="16">
        <v>0.04</v>
      </c>
      <c r="N40" s="3">
        <f t="shared" si="13"/>
        <v>0</v>
      </c>
    </row>
    <row r="41" spans="1:14" ht="29.95" customHeight="1">
      <c r="D41" s="1"/>
      <c r="E41" s="36" t="s">
        <v>108</v>
      </c>
      <c r="F41" s="36" t="s">
        <v>94</v>
      </c>
      <c r="G41">
        <v>52</v>
      </c>
      <c r="H41" s="3">
        <v>44.8</v>
      </c>
      <c r="I41" s="3">
        <f t="shared" si="12"/>
        <v>2329.6</v>
      </c>
      <c r="K41" s="13">
        <f>($G41*J$4)</f>
        <v>15496</v>
      </c>
      <c r="L41" s="10">
        <f>(H41*K41)</f>
        <v>694220.79999999993</v>
      </c>
      <c r="M41" s="16">
        <v>0.04</v>
      </c>
      <c r="N41" s="3">
        <f t="shared" si="13"/>
        <v>721989.63199999998</v>
      </c>
    </row>
    <row r="42" spans="1:14" ht="29.95" customHeight="1">
      <c r="D42" s="1"/>
      <c r="E42" s="36"/>
      <c r="F42" s="36" t="s">
        <v>115</v>
      </c>
      <c r="K42" s="13"/>
      <c r="L42" s="10"/>
      <c r="M42" s="16"/>
    </row>
    <row r="43" spans="1:14" ht="29.95" customHeight="1">
      <c r="D43" s="1"/>
      <c r="E43" s="36" t="s">
        <v>109</v>
      </c>
      <c r="F43" s="36" t="s">
        <v>95</v>
      </c>
      <c r="G43">
        <v>120</v>
      </c>
      <c r="H43" s="3">
        <v>19.41</v>
      </c>
      <c r="K43" s="13"/>
      <c r="L43" s="10"/>
      <c r="M43" s="16"/>
    </row>
    <row r="44" spans="1:14" ht="29.95" customHeight="1">
      <c r="D44" s="1"/>
      <c r="E44" s="36" t="s">
        <v>110</v>
      </c>
      <c r="F44" s="36" t="s">
        <v>96</v>
      </c>
      <c r="K44" s="13"/>
      <c r="L44" s="10"/>
      <c r="M44" s="16"/>
    </row>
    <row r="45" spans="1:14" ht="29.95" customHeight="1">
      <c r="D45" s="1"/>
      <c r="E45" s="36" t="s">
        <v>111</v>
      </c>
      <c r="F45" s="36" t="s">
        <v>97</v>
      </c>
      <c r="K45" s="13"/>
      <c r="L45" s="10"/>
      <c r="M45" s="16"/>
    </row>
    <row r="46" spans="1:14" ht="29.95" customHeight="1">
      <c r="D46" s="1"/>
      <c r="E46" s="36" t="s">
        <v>84</v>
      </c>
      <c r="F46" s="36" t="s">
        <v>98</v>
      </c>
      <c r="K46" s="13"/>
      <c r="L46" s="10"/>
      <c r="M46" s="16"/>
    </row>
    <row r="47" spans="1:14" ht="29.95" customHeight="1">
      <c r="D47" s="1"/>
      <c r="E47" s="36" t="s">
        <v>84</v>
      </c>
      <c r="F47" s="36" t="s">
        <v>99</v>
      </c>
      <c r="K47" s="13"/>
      <c r="L47" s="10"/>
      <c r="M47" s="16"/>
    </row>
    <row r="48" spans="1:14" ht="29.95" customHeight="1">
      <c r="D48" s="1"/>
      <c r="E48" s="36" t="s">
        <v>84</v>
      </c>
      <c r="F48" s="36" t="s">
        <v>100</v>
      </c>
      <c r="K48" s="13"/>
      <c r="L48" s="10"/>
      <c r="M48" s="16"/>
    </row>
    <row r="49" spans="1:14" ht="29.95" customHeight="1">
      <c r="D49" s="1"/>
      <c r="E49" s="36" t="s">
        <v>112</v>
      </c>
      <c r="F49" s="36" t="s">
        <v>101</v>
      </c>
      <c r="G49">
        <v>20</v>
      </c>
      <c r="H49" s="3">
        <v>0.01</v>
      </c>
      <c r="I49" s="3">
        <f t="shared" ref="I49:I51" si="14">(G49*H49)</f>
        <v>0.2</v>
      </c>
      <c r="K49" s="13">
        <f t="shared" ref="K49:K51" si="15">($G49*J$4)</f>
        <v>5960</v>
      </c>
      <c r="L49" s="10">
        <f>(H49*K49)</f>
        <v>59.6</v>
      </c>
      <c r="M49" s="16">
        <v>0.04</v>
      </c>
      <c r="N49" s="3">
        <f t="shared" ref="N49:N51" si="16">(L49+(L49*4%))</f>
        <v>61.984000000000002</v>
      </c>
    </row>
    <row r="50" spans="1:14" ht="29.95" customHeight="1">
      <c r="D50" s="1"/>
      <c r="E50" s="36" t="s">
        <v>113</v>
      </c>
      <c r="F50" s="36" t="s">
        <v>102</v>
      </c>
      <c r="G50">
        <v>1</v>
      </c>
      <c r="H50" s="3">
        <v>0</v>
      </c>
      <c r="I50" s="3">
        <f t="shared" si="14"/>
        <v>0</v>
      </c>
      <c r="K50" s="13">
        <f t="shared" si="15"/>
        <v>298</v>
      </c>
      <c r="L50" s="10">
        <f t="shared" ref="L50:L51" si="17">(H50*K50)</f>
        <v>0</v>
      </c>
      <c r="M50" s="16">
        <v>0.04</v>
      </c>
      <c r="N50" s="3">
        <f t="shared" si="16"/>
        <v>0</v>
      </c>
    </row>
    <row r="51" spans="1:14" ht="29.95" customHeight="1">
      <c r="D51" s="1"/>
      <c r="E51" s="36" t="s">
        <v>114</v>
      </c>
      <c r="F51" s="36" t="s">
        <v>103</v>
      </c>
      <c r="G51">
        <v>1</v>
      </c>
      <c r="H51" s="3">
        <v>0</v>
      </c>
      <c r="I51" s="3">
        <f t="shared" si="14"/>
        <v>0</v>
      </c>
      <c r="K51" s="13">
        <f t="shared" si="15"/>
        <v>298</v>
      </c>
      <c r="L51" s="10">
        <f t="shared" si="17"/>
        <v>0</v>
      </c>
      <c r="M51" s="16">
        <v>0.04</v>
      </c>
      <c r="N51" s="3">
        <f t="shared" si="16"/>
        <v>0</v>
      </c>
    </row>
    <row r="52" spans="1:14" s="5" customFormat="1" ht="42.05" customHeight="1">
      <c r="A52" s="5" t="s">
        <v>35</v>
      </c>
      <c r="E52" s="15"/>
      <c r="F52" s="15"/>
      <c r="H52" s="9"/>
      <c r="I52" s="9">
        <f>(I39+I40+I41+I49+I50+I51)</f>
        <v>2869.7999999999997</v>
      </c>
      <c r="J52" s="14"/>
      <c r="K52" s="14"/>
      <c r="L52" s="9">
        <f>(L39+L40+L41+L49+L50+L51)</f>
        <v>855200.39999999991</v>
      </c>
      <c r="N52" s="9">
        <f>(N39+N40+N41+N49+N50+N51)</f>
        <v>889408.41600000008</v>
      </c>
    </row>
    <row r="53" spans="1:14" ht="29.95" customHeight="1">
      <c r="A53" s="41" t="s">
        <v>127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</row>
    <row r="54" spans="1:14" ht="25.05" customHeight="1">
      <c r="A54" s="5" t="s">
        <v>26</v>
      </c>
      <c r="B54" s="5"/>
      <c r="D54" s="5" t="s">
        <v>33</v>
      </c>
      <c r="G54" s="5" t="s">
        <v>87</v>
      </c>
    </row>
    <row r="55" spans="1:14" ht="42.05" customHeight="1">
      <c r="A55" s="2" t="s">
        <v>0</v>
      </c>
      <c r="B55" s="2" t="s">
        <v>51</v>
      </c>
      <c r="C55" s="2" t="s">
        <v>1</v>
      </c>
      <c r="D55" s="2" t="s">
        <v>10</v>
      </c>
      <c r="E55" s="2" t="s">
        <v>9</v>
      </c>
      <c r="F55" s="2" t="s">
        <v>11</v>
      </c>
      <c r="G55" s="2" t="s">
        <v>8</v>
      </c>
      <c r="H55" s="4" t="s">
        <v>7</v>
      </c>
      <c r="I55" s="4" t="s">
        <v>13</v>
      </c>
      <c r="J55" s="12" t="s">
        <v>6</v>
      </c>
      <c r="K55" s="12" t="s">
        <v>28</v>
      </c>
      <c r="L55" s="8" t="s">
        <v>29</v>
      </c>
      <c r="M55" s="6" t="s">
        <v>14</v>
      </c>
      <c r="N55" s="8" t="s">
        <v>30</v>
      </c>
    </row>
    <row r="56" spans="1:14" ht="29.95" customHeight="1">
      <c r="A56" s="7">
        <v>3</v>
      </c>
      <c r="B56" s="7">
        <v>298</v>
      </c>
      <c r="C56" t="s">
        <v>3</v>
      </c>
      <c r="D56" s="1" t="s">
        <v>55</v>
      </c>
      <c r="E56" s="36" t="s">
        <v>106</v>
      </c>
      <c r="F56" s="36" t="s">
        <v>92</v>
      </c>
      <c r="G56">
        <v>120</v>
      </c>
      <c r="H56" s="3">
        <v>4.5</v>
      </c>
      <c r="I56" s="3">
        <f t="shared" ref="I56:I58" si="18">(G56*H56)</f>
        <v>540</v>
      </c>
      <c r="J56" s="11">
        <v>298</v>
      </c>
      <c r="K56" s="13">
        <f>($G56*J$4)</f>
        <v>35760</v>
      </c>
      <c r="L56" s="10">
        <f>(H56*K56)</f>
        <v>160920</v>
      </c>
      <c r="M56" s="16">
        <v>0.04</v>
      </c>
      <c r="N56" s="3">
        <f t="shared" ref="N56:N58" si="19">(L56+(L56*4%))</f>
        <v>167356.79999999999</v>
      </c>
    </row>
    <row r="57" spans="1:14" ht="29.95" customHeight="1">
      <c r="D57" s="1"/>
      <c r="E57" s="36" t="s">
        <v>107</v>
      </c>
      <c r="F57" s="36" t="s">
        <v>93</v>
      </c>
      <c r="H57" s="3">
        <v>4.5</v>
      </c>
      <c r="I57" s="3">
        <f t="shared" si="18"/>
        <v>0</v>
      </c>
      <c r="K57" s="13">
        <f>($G57*J$4)</f>
        <v>0</v>
      </c>
      <c r="L57" s="10">
        <f>(H57*K57)</f>
        <v>0</v>
      </c>
      <c r="M57" s="16">
        <v>0.04</v>
      </c>
      <c r="N57" s="3">
        <f t="shared" si="19"/>
        <v>0</v>
      </c>
    </row>
    <row r="58" spans="1:14" ht="29.95" customHeight="1">
      <c r="D58" s="1"/>
      <c r="E58" s="36" t="s">
        <v>108</v>
      </c>
      <c r="F58" s="36" t="s">
        <v>94</v>
      </c>
      <c r="G58">
        <v>52</v>
      </c>
      <c r="H58" s="3">
        <v>44.8</v>
      </c>
      <c r="I58" s="3">
        <f t="shared" si="18"/>
        <v>2329.6</v>
      </c>
      <c r="K58" s="13">
        <f>($G58*J$4)</f>
        <v>15496</v>
      </c>
      <c r="L58" s="10">
        <f>(H58*K58)</f>
        <v>694220.79999999993</v>
      </c>
      <c r="M58" s="16">
        <v>0.04</v>
      </c>
      <c r="N58" s="3">
        <f t="shared" si="19"/>
        <v>721989.63199999998</v>
      </c>
    </row>
    <row r="59" spans="1:14" ht="29.95" customHeight="1">
      <c r="D59" s="1"/>
      <c r="E59" s="36"/>
      <c r="F59" s="36" t="s">
        <v>115</v>
      </c>
      <c r="K59" s="13"/>
      <c r="L59" s="10"/>
      <c r="M59" s="16"/>
    </row>
    <row r="60" spans="1:14" ht="29.95" customHeight="1">
      <c r="D60" s="1"/>
      <c r="E60" s="36" t="s">
        <v>109</v>
      </c>
      <c r="F60" s="36" t="s">
        <v>95</v>
      </c>
      <c r="G60">
        <v>120</v>
      </c>
      <c r="H60" s="3">
        <v>19.41</v>
      </c>
      <c r="K60" s="13"/>
      <c r="L60" s="10"/>
      <c r="M60" s="16"/>
    </row>
    <row r="61" spans="1:14" ht="29.95" customHeight="1">
      <c r="D61" s="1"/>
      <c r="E61" s="36" t="s">
        <v>110</v>
      </c>
      <c r="F61" s="36" t="s">
        <v>96</v>
      </c>
      <c r="K61" s="13"/>
      <c r="L61" s="10"/>
      <c r="M61" s="16"/>
    </row>
    <row r="62" spans="1:14" ht="29.95" customHeight="1">
      <c r="D62" s="1"/>
      <c r="E62" s="36" t="s">
        <v>111</v>
      </c>
      <c r="F62" s="36" t="s">
        <v>97</v>
      </c>
      <c r="K62" s="13"/>
      <c r="L62" s="10"/>
      <c r="M62" s="16"/>
    </row>
    <row r="63" spans="1:14" ht="29.95" customHeight="1">
      <c r="D63" s="1"/>
      <c r="E63" s="36" t="s">
        <v>84</v>
      </c>
      <c r="F63" s="36" t="s">
        <v>98</v>
      </c>
      <c r="K63" s="13"/>
      <c r="L63" s="10"/>
      <c r="M63" s="16"/>
    </row>
    <row r="64" spans="1:14" ht="29.95" customHeight="1">
      <c r="D64" s="1"/>
      <c r="E64" s="36" t="s">
        <v>84</v>
      </c>
      <c r="F64" s="36" t="s">
        <v>99</v>
      </c>
      <c r="K64" s="13"/>
      <c r="L64" s="10"/>
      <c r="M64" s="16"/>
    </row>
    <row r="65" spans="1:15" ht="29.95" customHeight="1">
      <c r="D65" s="1"/>
      <c r="E65" s="36" t="s">
        <v>84</v>
      </c>
      <c r="F65" s="36" t="s">
        <v>100</v>
      </c>
      <c r="K65" s="13"/>
      <c r="L65" s="10"/>
      <c r="M65" s="16"/>
    </row>
    <row r="66" spans="1:15" ht="29.95" customHeight="1">
      <c r="D66" s="1"/>
      <c r="E66" s="36" t="s">
        <v>112</v>
      </c>
      <c r="F66" s="36" t="s">
        <v>101</v>
      </c>
      <c r="G66">
        <v>20</v>
      </c>
      <c r="H66" s="3">
        <v>0.01</v>
      </c>
      <c r="I66" s="3">
        <f t="shared" ref="I66:I68" si="20">(G66*H66)</f>
        <v>0.2</v>
      </c>
      <c r="K66" s="13">
        <f t="shared" ref="K66:K68" si="21">($G66*J$4)</f>
        <v>5960</v>
      </c>
      <c r="L66" s="10">
        <f>(H66*K66)</f>
        <v>59.6</v>
      </c>
      <c r="M66" s="16">
        <v>0.04</v>
      </c>
      <c r="N66" s="3">
        <f t="shared" ref="N66:N68" si="22">(L66+(L66*4%))</f>
        <v>61.984000000000002</v>
      </c>
    </row>
    <row r="67" spans="1:15" ht="29.95" customHeight="1">
      <c r="D67" s="1"/>
      <c r="E67" s="36" t="s">
        <v>113</v>
      </c>
      <c r="F67" s="36" t="s">
        <v>102</v>
      </c>
      <c r="G67">
        <v>1</v>
      </c>
      <c r="H67" s="3">
        <v>0</v>
      </c>
      <c r="I67" s="3">
        <f t="shared" si="20"/>
        <v>0</v>
      </c>
      <c r="K67" s="13">
        <f t="shared" si="21"/>
        <v>298</v>
      </c>
      <c r="L67" s="10">
        <f t="shared" ref="L67:L68" si="23">(H67*K67)</f>
        <v>0</v>
      </c>
      <c r="M67" s="16">
        <v>0.04</v>
      </c>
      <c r="N67" s="3">
        <f t="shared" si="22"/>
        <v>0</v>
      </c>
    </row>
    <row r="68" spans="1:15" ht="29.95" customHeight="1">
      <c r="D68" s="1"/>
      <c r="E68" s="36" t="s">
        <v>114</v>
      </c>
      <c r="F68" s="36" t="s">
        <v>103</v>
      </c>
      <c r="G68">
        <v>1</v>
      </c>
      <c r="H68" s="3">
        <v>0</v>
      </c>
      <c r="I68" s="3">
        <f t="shared" si="20"/>
        <v>0</v>
      </c>
      <c r="K68" s="13">
        <f t="shared" si="21"/>
        <v>298</v>
      </c>
      <c r="L68" s="10">
        <f t="shared" si="23"/>
        <v>0</v>
      </c>
      <c r="M68" s="16">
        <v>0.04</v>
      </c>
      <c r="N68" s="3">
        <f t="shared" si="22"/>
        <v>0</v>
      </c>
    </row>
    <row r="69" spans="1:15" s="5" customFormat="1" ht="42.05" customHeight="1">
      <c r="A69" s="5" t="s">
        <v>35</v>
      </c>
      <c r="E69" s="15"/>
      <c r="F69" s="15"/>
      <c r="H69" s="9"/>
      <c r="I69" s="9">
        <f>(I56+I57+I58+I66+I67+I68)</f>
        <v>2869.7999999999997</v>
      </c>
      <c r="J69" s="14"/>
      <c r="K69" s="14"/>
      <c r="L69" s="9">
        <f>(L56+L57+L58+L66+L67+L68)</f>
        <v>855200.39999999991</v>
      </c>
      <c r="N69" s="9">
        <f>(N56+N57+N58+N66+N67+N68)</f>
        <v>889408.41600000008</v>
      </c>
    </row>
    <row r="70" spans="1:15">
      <c r="A70" s="43" t="s">
        <v>157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</row>
    <row r="71" spans="1:1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</row>
    <row r="72" spans="1:15">
      <c r="A72" s="34"/>
      <c r="B72" s="34"/>
      <c r="C72" s="34"/>
      <c r="D72" s="34"/>
      <c r="E72" s="34"/>
      <c r="F72" s="34"/>
      <c r="G72" s="34"/>
      <c r="H72" s="34"/>
      <c r="I72" s="34"/>
      <c r="J72" s="35"/>
      <c r="K72" s="34"/>
      <c r="L72" s="34"/>
      <c r="M72" s="34"/>
      <c r="N72" s="34"/>
    </row>
    <row r="73" spans="1:15" s="17" customFormat="1" ht="20.05" customHeight="1">
      <c r="A73" s="17" t="s">
        <v>36</v>
      </c>
      <c r="H73" s="18"/>
      <c r="I73" s="18">
        <f>(I18*1)</f>
        <v>7369.8</v>
      </c>
      <c r="J73" s="19"/>
      <c r="K73" s="19"/>
      <c r="L73" s="18"/>
      <c r="N73" s="18"/>
    </row>
    <row r="74" spans="1:15" s="17" customFormat="1" ht="20.05" customHeight="1">
      <c r="A74" s="17" t="s">
        <v>37</v>
      </c>
      <c r="H74" s="18"/>
      <c r="I74" s="18">
        <f>(I35+I52+I69)</f>
        <v>8609.4</v>
      </c>
      <c r="J74" s="19"/>
      <c r="K74" s="19"/>
      <c r="L74" s="18"/>
      <c r="N74" s="18"/>
    </row>
    <row r="75" spans="1:15" s="17" customFormat="1" ht="20.05" customHeight="1">
      <c r="A75" s="17" t="s">
        <v>38</v>
      </c>
      <c r="H75" s="18"/>
      <c r="I75" s="18">
        <f>(I73+I74)</f>
        <v>15979.2</v>
      </c>
      <c r="J75" s="19"/>
      <c r="K75" s="19"/>
      <c r="L75" s="18"/>
      <c r="N75" s="18"/>
    </row>
    <row r="78" spans="1:15" s="20" customFormat="1" ht="20.05" customHeight="1">
      <c r="A78" s="20" t="s">
        <v>39</v>
      </c>
      <c r="H78" s="21"/>
      <c r="I78" s="21"/>
      <c r="J78" s="22"/>
      <c r="K78" s="22"/>
      <c r="L78" s="31">
        <f>(L18*1)</f>
        <v>2196200.4</v>
      </c>
      <c r="N78" s="21">
        <f>(N18*1)</f>
        <v>2284048.4160000002</v>
      </c>
    </row>
    <row r="79" spans="1:15" s="20" customFormat="1" ht="20.05" customHeight="1">
      <c r="A79" s="20" t="s">
        <v>40</v>
      </c>
      <c r="H79" s="21"/>
      <c r="I79" s="21"/>
      <c r="J79" s="22"/>
      <c r="K79" s="22"/>
      <c r="L79" s="31">
        <f>(L35+L52+L69)</f>
        <v>2565601.1999999997</v>
      </c>
      <c r="N79" s="21">
        <f>(N35+N52+N69)</f>
        <v>2668225.2480000001</v>
      </c>
      <c r="O79" s="21"/>
    </row>
    <row r="80" spans="1:15" s="20" customFormat="1" ht="20.05" customHeight="1">
      <c r="A80" s="20" t="s">
        <v>41</v>
      </c>
      <c r="H80" s="21"/>
      <c r="I80" s="21"/>
      <c r="J80" s="22"/>
      <c r="K80" s="22"/>
      <c r="L80" s="31">
        <f>(L78+L79)</f>
        <v>4761801.5999999996</v>
      </c>
      <c r="N80" s="21">
        <f>(N78+N79)</f>
        <v>4952273.6640000008</v>
      </c>
    </row>
    <row r="81" spans="1:16">
      <c r="L81" s="30"/>
    </row>
    <row r="82" spans="1:16">
      <c r="A82" s="20" t="s">
        <v>31</v>
      </c>
      <c r="L82" s="32">
        <f>(L80:L80)</f>
        <v>4761801.5999999996</v>
      </c>
      <c r="N82" s="9">
        <f>(N80:N80)</f>
        <v>4952273.6640000008</v>
      </c>
    </row>
    <row r="84" spans="1:16">
      <c r="H84" s="24"/>
      <c r="J84" s="25"/>
      <c r="K84" s="25"/>
      <c r="L84" s="24"/>
      <c r="M84" s="26"/>
      <c r="N84" s="24"/>
    </row>
    <row r="85" spans="1:16">
      <c r="H85" s="24"/>
      <c r="J85" s="25" t="s">
        <v>44</v>
      </c>
      <c r="K85" s="25"/>
      <c r="L85" s="24"/>
      <c r="M85" s="26"/>
      <c r="N85" s="24"/>
    </row>
    <row r="86" spans="1:16">
      <c r="H86" s="24"/>
      <c r="J86" s="25" t="s">
        <v>43</v>
      </c>
      <c r="K86" s="25"/>
      <c r="L86" s="24"/>
      <c r="M86" s="26"/>
      <c r="N86" s="24"/>
    </row>
    <row r="87" spans="1:16">
      <c r="J87" s="11" t="s">
        <v>42</v>
      </c>
    </row>
    <row r="91" spans="1:16">
      <c r="O91" s="3"/>
    </row>
    <row r="92" spans="1:16">
      <c r="O92" s="3"/>
    </row>
    <row r="93" spans="1:16">
      <c r="O93" s="3"/>
    </row>
    <row r="95" spans="1:16">
      <c r="P95" s="3"/>
    </row>
    <row r="99" spans="8:16">
      <c r="P99" s="3"/>
    </row>
    <row r="101" spans="8:16">
      <c r="H101" s="24"/>
      <c r="J101" s="25"/>
      <c r="K101" s="25"/>
      <c r="L101" s="24"/>
      <c r="M101" s="26"/>
      <c r="N101" s="24"/>
    </row>
  </sheetData>
  <mergeCells count="6">
    <mergeCell ref="A71:N71"/>
    <mergeCell ref="A1:L1"/>
    <mergeCell ref="A19:L19"/>
    <mergeCell ref="A36:L36"/>
    <mergeCell ref="A53:L53"/>
    <mergeCell ref="A70:N70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3" manualBreakCount="3">
    <brk id="18" max="16383" man="1"/>
    <brk id="35" max="16383" man="1"/>
    <brk id="5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B36"/>
  <sheetViews>
    <sheetView topLeftCell="A2"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164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2</v>
      </c>
      <c r="D4" s="1" t="s">
        <v>180</v>
      </c>
      <c r="E4" s="39" t="s">
        <v>271</v>
      </c>
      <c r="F4" s="1" t="s">
        <v>161</v>
      </c>
      <c r="G4">
        <v>1</v>
      </c>
      <c r="H4" s="3">
        <v>0</v>
      </c>
      <c r="I4" s="3">
        <f>(G4*H4)</f>
        <v>0</v>
      </c>
      <c r="J4" s="13">
        <v>849</v>
      </c>
      <c r="K4" s="13">
        <f>($G4*J$4)</f>
        <v>849</v>
      </c>
      <c r="L4" s="10">
        <f>(H4*K4)</f>
        <v>0</v>
      </c>
      <c r="M4" s="16">
        <v>0.04</v>
      </c>
      <c r="N4" s="3">
        <f>(L4+(L4*4%))</f>
        <v>0</v>
      </c>
      <c r="P4" s="34"/>
      <c r="Q4" s="34"/>
      <c r="R4" s="29"/>
    </row>
    <row r="5" spans="1:28" ht="43.2">
      <c r="C5" t="s">
        <v>3</v>
      </c>
      <c r="D5" s="1" t="s">
        <v>55</v>
      </c>
      <c r="E5" s="39" t="s">
        <v>272</v>
      </c>
      <c r="F5" s="1" t="s">
        <v>162</v>
      </c>
      <c r="G5">
        <v>26</v>
      </c>
      <c r="H5" s="3">
        <v>49</v>
      </c>
      <c r="I5" s="3">
        <f>(G5*H5)</f>
        <v>1274</v>
      </c>
      <c r="K5" s="13">
        <f t="shared" ref="K5" si="0">($G5*J$4)</f>
        <v>22074</v>
      </c>
      <c r="L5" s="10">
        <f>(H5*K5)</f>
        <v>1081626</v>
      </c>
      <c r="M5" s="16">
        <v>0.04</v>
      </c>
      <c r="N5" s="3">
        <f t="shared" ref="N5" si="1">(L5+(L5*4%))</f>
        <v>1124891.04</v>
      </c>
    </row>
    <row r="6" spans="1:28" ht="42.05" customHeight="1">
      <c r="A6" s="5" t="s">
        <v>34</v>
      </c>
      <c r="E6" s="1"/>
      <c r="F6" s="1"/>
      <c r="I6" s="9">
        <f>(I4+I5)</f>
        <v>1274</v>
      </c>
      <c r="J6" s="14"/>
      <c r="K6" s="14"/>
      <c r="L6" s="9">
        <f>(L4+L5)</f>
        <v>1081626</v>
      </c>
      <c r="M6" s="16"/>
      <c r="N6" s="9">
        <f>(N4+N5)</f>
        <v>1124891.04</v>
      </c>
      <c r="T6" s="26"/>
      <c r="U6" s="28"/>
      <c r="V6" s="27"/>
      <c r="W6" s="28"/>
      <c r="X6" s="27"/>
      <c r="Y6" s="28"/>
      <c r="Z6" s="27"/>
      <c r="AA6" s="28"/>
      <c r="AB6" s="27"/>
    </row>
    <row r="7" spans="1:28" ht="29.95" customHeight="1">
      <c r="A7" s="41" t="s">
        <v>160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8" spans="1:28" ht="25.05" customHeight="1">
      <c r="A8" s="5" t="s">
        <v>5</v>
      </c>
      <c r="B8" s="5"/>
      <c r="D8" s="5" t="s">
        <v>33</v>
      </c>
      <c r="G8" s="5" t="s">
        <v>164</v>
      </c>
    </row>
    <row r="9" spans="1:28" ht="42.05" customHeight="1">
      <c r="A9" s="2" t="s">
        <v>0</v>
      </c>
      <c r="B9" s="2" t="s">
        <v>51</v>
      </c>
      <c r="C9" s="2" t="s">
        <v>1</v>
      </c>
      <c r="D9" s="2" t="s">
        <v>10</v>
      </c>
      <c r="E9" s="2" t="s">
        <v>9</v>
      </c>
      <c r="F9" s="2" t="s">
        <v>11</v>
      </c>
      <c r="G9" s="2" t="s">
        <v>8</v>
      </c>
      <c r="H9" s="4" t="s">
        <v>7</v>
      </c>
      <c r="I9" s="4" t="s">
        <v>19</v>
      </c>
      <c r="J9" s="12" t="s">
        <v>6</v>
      </c>
      <c r="K9" s="12" t="s">
        <v>20</v>
      </c>
      <c r="L9" s="8" t="s">
        <v>21</v>
      </c>
      <c r="M9" s="6" t="s">
        <v>14</v>
      </c>
      <c r="N9" s="8" t="s">
        <v>22</v>
      </c>
    </row>
    <row r="10" spans="1:28" ht="43.2">
      <c r="A10" s="7">
        <v>4</v>
      </c>
      <c r="B10" s="7">
        <v>849</v>
      </c>
      <c r="C10" t="s">
        <v>3</v>
      </c>
      <c r="D10" s="1" t="s">
        <v>55</v>
      </c>
      <c r="E10" s="39" t="s">
        <v>272</v>
      </c>
      <c r="F10" s="1" t="s">
        <v>162</v>
      </c>
      <c r="G10">
        <v>26</v>
      </c>
      <c r="H10" s="3">
        <v>49</v>
      </c>
      <c r="I10" s="3">
        <f>(G10*H10)</f>
        <v>1274</v>
      </c>
      <c r="J10" s="11">
        <v>849</v>
      </c>
      <c r="K10" s="13">
        <f t="shared" ref="K10" si="2">($G10*J$4)</f>
        <v>22074</v>
      </c>
      <c r="L10" s="10">
        <f>(H10*K10)</f>
        <v>1081626</v>
      </c>
      <c r="M10" s="16">
        <v>0.04</v>
      </c>
      <c r="N10" s="3">
        <f t="shared" ref="N10" si="3">(L10+(L10*4%))</f>
        <v>1124891.04</v>
      </c>
    </row>
    <row r="11" spans="1:28" s="5" customFormat="1" ht="42.05" customHeight="1">
      <c r="A11" s="5" t="s">
        <v>35</v>
      </c>
      <c r="E11" s="36"/>
      <c r="F11" s="15"/>
      <c r="H11" s="9"/>
      <c r="I11" s="9">
        <f>(I10)</f>
        <v>1274</v>
      </c>
      <c r="J11" s="14"/>
      <c r="K11" s="14"/>
      <c r="L11" s="9">
        <f>(L10)</f>
        <v>1081626</v>
      </c>
      <c r="N11" s="9">
        <f>(N10)</f>
        <v>1124891.04</v>
      </c>
    </row>
    <row r="12" spans="1:28" ht="29.95" customHeight="1">
      <c r="A12" s="41" t="s">
        <v>160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28" ht="25.05" customHeight="1">
      <c r="A13" s="5" t="s">
        <v>17</v>
      </c>
      <c r="B13" s="5"/>
      <c r="D13" s="5" t="s">
        <v>33</v>
      </c>
      <c r="G13" s="5" t="s">
        <v>164</v>
      </c>
    </row>
    <row r="14" spans="1:28" ht="42.05" customHeight="1">
      <c r="A14" s="2" t="s">
        <v>0</v>
      </c>
      <c r="B14" s="2" t="s">
        <v>51</v>
      </c>
      <c r="C14" s="2" t="s">
        <v>1</v>
      </c>
      <c r="D14" s="2" t="s">
        <v>10</v>
      </c>
      <c r="E14" s="2" t="s">
        <v>9</v>
      </c>
      <c r="F14" s="2" t="s">
        <v>11</v>
      </c>
      <c r="G14" s="2" t="s">
        <v>8</v>
      </c>
      <c r="H14" s="4" t="s">
        <v>7</v>
      </c>
      <c r="I14" s="4" t="s">
        <v>18</v>
      </c>
      <c r="J14" s="12" t="s">
        <v>6</v>
      </c>
      <c r="K14" s="12" t="s">
        <v>23</v>
      </c>
      <c r="L14" s="8" t="s">
        <v>24</v>
      </c>
      <c r="M14" s="6" t="s">
        <v>14</v>
      </c>
      <c r="N14" s="8" t="s">
        <v>25</v>
      </c>
    </row>
    <row r="15" spans="1:28" ht="43.2">
      <c r="A15" s="7">
        <v>4</v>
      </c>
      <c r="B15" s="7">
        <v>849</v>
      </c>
      <c r="C15" t="s">
        <v>3</v>
      </c>
      <c r="D15" s="1" t="s">
        <v>55</v>
      </c>
      <c r="E15" s="39" t="s">
        <v>272</v>
      </c>
      <c r="F15" s="1" t="s">
        <v>162</v>
      </c>
      <c r="G15">
        <v>26</v>
      </c>
      <c r="H15" s="3">
        <v>49</v>
      </c>
      <c r="I15" s="3">
        <f>(G15*H15)</f>
        <v>1274</v>
      </c>
      <c r="J15" s="11">
        <v>849</v>
      </c>
      <c r="K15" s="13">
        <f t="shared" ref="K15" si="4">($G15*J$4)</f>
        <v>22074</v>
      </c>
      <c r="L15" s="10">
        <f>(H15*K15)</f>
        <v>1081626</v>
      </c>
      <c r="M15" s="16">
        <v>0.04</v>
      </c>
      <c r="N15" s="3">
        <f t="shared" ref="N15" si="5">(L15+(L15*4%))</f>
        <v>1124891.04</v>
      </c>
    </row>
    <row r="16" spans="1:28" s="5" customFormat="1" ht="42.05" customHeight="1">
      <c r="A16" s="5" t="s">
        <v>35</v>
      </c>
      <c r="E16" s="15"/>
      <c r="F16" s="15"/>
      <c r="H16" s="9"/>
      <c r="I16" s="9">
        <f>(I15)</f>
        <v>1274</v>
      </c>
      <c r="J16" s="14"/>
      <c r="K16" s="14"/>
      <c r="L16" s="9">
        <f>(L15)</f>
        <v>1081626</v>
      </c>
      <c r="N16" s="9">
        <f>(N15)</f>
        <v>1124891.04</v>
      </c>
    </row>
    <row r="17" spans="1:15" ht="29.95" customHeight="1">
      <c r="A17" s="41" t="s">
        <v>160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5" ht="25.05" customHeight="1">
      <c r="A18" s="5" t="s">
        <v>26</v>
      </c>
      <c r="B18" s="5"/>
      <c r="D18" s="5" t="s">
        <v>33</v>
      </c>
      <c r="G18" s="5" t="s">
        <v>164</v>
      </c>
    </row>
    <row r="19" spans="1:15" ht="42.05" customHeight="1">
      <c r="A19" s="2" t="s">
        <v>0</v>
      </c>
      <c r="B19" s="2" t="s">
        <v>51</v>
      </c>
      <c r="C19" s="2" t="s">
        <v>1</v>
      </c>
      <c r="D19" s="2" t="s">
        <v>10</v>
      </c>
      <c r="E19" s="2" t="s">
        <v>9</v>
      </c>
      <c r="F19" s="2" t="s">
        <v>11</v>
      </c>
      <c r="G19" s="2" t="s">
        <v>8</v>
      </c>
      <c r="H19" s="4" t="s">
        <v>7</v>
      </c>
      <c r="I19" s="4" t="s">
        <v>27</v>
      </c>
      <c r="J19" s="12" t="s">
        <v>6</v>
      </c>
      <c r="K19" s="12" t="s">
        <v>28</v>
      </c>
      <c r="L19" s="8" t="s">
        <v>29</v>
      </c>
      <c r="M19" s="6" t="s">
        <v>14</v>
      </c>
      <c r="N19" s="8" t="s">
        <v>30</v>
      </c>
    </row>
    <row r="20" spans="1:15" ht="43.2">
      <c r="A20" s="7">
        <v>4</v>
      </c>
      <c r="B20" s="7">
        <v>849</v>
      </c>
      <c r="C20" t="s">
        <v>3</v>
      </c>
      <c r="D20" s="1" t="s">
        <v>55</v>
      </c>
      <c r="E20" s="39" t="s">
        <v>272</v>
      </c>
      <c r="F20" s="1" t="s">
        <v>162</v>
      </c>
      <c r="G20">
        <v>26</v>
      </c>
      <c r="H20" s="3">
        <v>49</v>
      </c>
      <c r="I20" s="3">
        <f>(G20*H20)</f>
        <v>1274</v>
      </c>
      <c r="J20" s="11">
        <v>849</v>
      </c>
      <c r="K20" s="13">
        <f t="shared" ref="K20" si="6">($G20*J$4)</f>
        <v>22074</v>
      </c>
      <c r="L20" s="10">
        <f>(H20*K20)</f>
        <v>1081626</v>
      </c>
      <c r="M20" s="16">
        <v>0.04</v>
      </c>
      <c r="N20" s="3">
        <f t="shared" ref="N20" si="7">(L20+(L20*4%))</f>
        <v>1124891.04</v>
      </c>
    </row>
    <row r="21" spans="1:15" s="5" customFormat="1" ht="42.05" customHeight="1">
      <c r="A21" s="5" t="s">
        <v>35</v>
      </c>
      <c r="E21" s="15"/>
      <c r="F21" s="15"/>
      <c r="H21" s="9"/>
      <c r="I21" s="9">
        <f>(I20)</f>
        <v>1274</v>
      </c>
      <c r="J21" s="14"/>
      <c r="K21" s="14"/>
      <c r="L21" s="9">
        <f>(L20)</f>
        <v>1081626</v>
      </c>
      <c r="N21" s="9">
        <f>(N20)</f>
        <v>1124891.04</v>
      </c>
    </row>
    <row r="22" spans="1:15">
      <c r="A22" s="43" t="s">
        <v>163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</row>
    <row r="23" spans="1: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</row>
    <row r="24" spans="1:15">
      <c r="A24" s="34"/>
      <c r="B24" s="34"/>
      <c r="C24" s="34"/>
      <c r="D24" s="34"/>
      <c r="E24" s="34"/>
      <c r="F24" s="34"/>
      <c r="G24" s="34"/>
      <c r="H24" s="34"/>
      <c r="I24" s="34"/>
      <c r="J24" s="35"/>
      <c r="K24" s="34"/>
      <c r="L24" s="34"/>
      <c r="M24" s="34"/>
      <c r="N24" s="34"/>
    </row>
    <row r="25" spans="1:15" s="17" customFormat="1" ht="20.05" customHeight="1">
      <c r="A25" s="17" t="s">
        <v>36</v>
      </c>
      <c r="H25" s="18"/>
      <c r="I25" s="18">
        <f>(I6*1)</f>
        <v>1274</v>
      </c>
      <c r="J25" s="19"/>
      <c r="K25" s="19"/>
      <c r="L25" s="18"/>
      <c r="N25" s="18"/>
    </row>
    <row r="26" spans="1:15" s="17" customFormat="1" ht="20.05" customHeight="1">
      <c r="A26" s="17" t="s">
        <v>37</v>
      </c>
      <c r="H26" s="18"/>
      <c r="I26" s="18">
        <f>(I11+I16+I21)</f>
        <v>3822</v>
      </c>
      <c r="J26" s="19"/>
      <c r="K26" s="19"/>
      <c r="L26" s="18"/>
      <c r="N26" s="18"/>
    </row>
    <row r="27" spans="1:15" s="17" customFormat="1" ht="20.05" customHeight="1">
      <c r="A27" s="17" t="s">
        <v>38</v>
      </c>
      <c r="H27" s="18"/>
      <c r="I27" s="18">
        <f>(I25+I26)</f>
        <v>5096</v>
      </c>
      <c r="J27" s="19"/>
      <c r="K27" s="19"/>
      <c r="L27" s="18"/>
      <c r="N27" s="18"/>
    </row>
    <row r="30" spans="1:15" s="20" customFormat="1" ht="20.05" customHeight="1">
      <c r="A30" s="20" t="s">
        <v>39</v>
      </c>
      <c r="H30" s="21"/>
      <c r="I30" s="21"/>
      <c r="J30" s="22"/>
      <c r="K30" s="22"/>
      <c r="L30" s="31">
        <f>(L6*1)</f>
        <v>1081626</v>
      </c>
      <c r="N30" s="21">
        <f>(N6*1)</f>
        <v>1124891.04</v>
      </c>
    </row>
    <row r="31" spans="1:15" s="20" customFormat="1" ht="20.05" customHeight="1">
      <c r="A31" s="20" t="s">
        <v>40</v>
      </c>
      <c r="H31" s="21"/>
      <c r="I31" s="21"/>
      <c r="J31" s="22"/>
      <c r="K31" s="22"/>
      <c r="L31" s="31">
        <f>(L11+L16+L21)</f>
        <v>3244878</v>
      </c>
      <c r="N31" s="21">
        <f>(N11+N16+N21)</f>
        <v>3374673.12</v>
      </c>
      <c r="O31" s="21"/>
    </row>
    <row r="32" spans="1:15" s="20" customFormat="1" ht="20.05" customHeight="1">
      <c r="A32" s="20" t="s">
        <v>41</v>
      </c>
      <c r="H32" s="21"/>
      <c r="I32" s="21"/>
      <c r="J32" s="22"/>
      <c r="K32" s="22"/>
      <c r="L32" s="31">
        <f>(L30+L31)</f>
        <v>4326504</v>
      </c>
      <c r="N32" s="21">
        <f>(N30+N31)</f>
        <v>4499564.16</v>
      </c>
    </row>
    <row r="33" spans="1:14">
      <c r="L33" s="30"/>
    </row>
    <row r="34" spans="1:14">
      <c r="A34" s="20" t="s">
        <v>31</v>
      </c>
      <c r="L34" s="32">
        <f>(L32:L32)</f>
        <v>4326504</v>
      </c>
      <c r="N34" s="9">
        <f>(N32:N32)</f>
        <v>4499564.16</v>
      </c>
    </row>
    <row r="36" spans="1:14">
      <c r="H36" s="24"/>
      <c r="J36" s="25"/>
      <c r="K36" s="25"/>
      <c r="L36" s="24"/>
      <c r="M36" s="26"/>
      <c r="N36" s="24"/>
    </row>
  </sheetData>
  <mergeCells count="6">
    <mergeCell ref="A23:N23"/>
    <mergeCell ref="A1:L1"/>
    <mergeCell ref="A7:L7"/>
    <mergeCell ref="A12:L12"/>
    <mergeCell ref="A17:L17"/>
    <mergeCell ref="A22:N22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40"/>
  <sheetViews>
    <sheetView topLeftCell="A18" workbookViewId="0">
      <selection activeCell="B22" sqref="B22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165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2</v>
      </c>
      <c r="D4" s="1" t="s">
        <v>180</v>
      </c>
      <c r="E4" s="36" t="s">
        <v>169</v>
      </c>
      <c r="F4" s="1" t="s">
        <v>166</v>
      </c>
      <c r="G4">
        <v>1</v>
      </c>
      <c r="H4" s="3">
        <v>800</v>
      </c>
      <c r="I4" s="3">
        <f>(G4*H4)</f>
        <v>800</v>
      </c>
      <c r="J4" s="13">
        <v>849</v>
      </c>
      <c r="K4" s="13">
        <f>($G4*J$4)</f>
        <v>849</v>
      </c>
      <c r="L4" s="10">
        <f>(H4*K4)</f>
        <v>679200</v>
      </c>
      <c r="M4" s="16">
        <v>0.04</v>
      </c>
      <c r="N4" s="3">
        <f>(L4+(L4*4%))</f>
        <v>706368</v>
      </c>
      <c r="P4" s="38"/>
      <c r="Q4" s="38"/>
      <c r="R4" s="29"/>
    </row>
    <row r="5" spans="1:28" ht="42.05" customHeight="1">
      <c r="A5" s="7"/>
      <c r="B5" s="7"/>
      <c r="D5" s="1"/>
      <c r="E5" s="36" t="s">
        <v>170</v>
      </c>
      <c r="F5" s="1" t="s">
        <v>167</v>
      </c>
      <c r="G5">
        <v>1</v>
      </c>
      <c r="H5" s="3">
        <v>0</v>
      </c>
      <c r="I5" s="3">
        <f t="shared" ref="I5:I6" si="0">(G5*H5)</f>
        <v>0</v>
      </c>
      <c r="J5" s="13"/>
      <c r="K5" s="13">
        <f t="shared" ref="K5:K6" si="1">($G5*J$4)</f>
        <v>849</v>
      </c>
      <c r="L5" s="10">
        <f t="shared" ref="L5:L6" si="2">(H5*K5)</f>
        <v>0</v>
      </c>
      <c r="M5" s="16">
        <v>0.04</v>
      </c>
      <c r="N5" s="3">
        <f t="shared" ref="N5:N6" si="3">(L5+(L5*4%))</f>
        <v>0</v>
      </c>
      <c r="P5" s="38"/>
      <c r="Q5" s="38"/>
      <c r="R5" s="29"/>
    </row>
    <row r="6" spans="1:28" ht="42.05" customHeight="1">
      <c r="A6" s="7"/>
      <c r="B6" s="7"/>
      <c r="D6" s="1"/>
      <c r="E6" s="36" t="s">
        <v>171</v>
      </c>
      <c r="F6" s="1" t="s">
        <v>168</v>
      </c>
      <c r="G6">
        <v>1</v>
      </c>
      <c r="H6" s="3">
        <v>0</v>
      </c>
      <c r="I6" s="3">
        <f t="shared" si="0"/>
        <v>0</v>
      </c>
      <c r="J6" s="13"/>
      <c r="K6" s="13">
        <f t="shared" si="1"/>
        <v>849</v>
      </c>
      <c r="L6" s="10">
        <f t="shared" si="2"/>
        <v>0</v>
      </c>
      <c r="M6" s="16">
        <v>0.04</v>
      </c>
      <c r="N6" s="3">
        <f t="shared" si="3"/>
        <v>0</v>
      </c>
      <c r="P6" s="38"/>
      <c r="Q6" s="38"/>
      <c r="R6" s="29"/>
    </row>
    <row r="7" spans="1:28" ht="43.2">
      <c r="C7" t="s">
        <v>3</v>
      </c>
      <c r="D7" s="1" t="s">
        <v>55</v>
      </c>
      <c r="E7" s="36" t="s">
        <v>173</v>
      </c>
      <c r="F7" s="1" t="s">
        <v>172</v>
      </c>
      <c r="G7">
        <v>13</v>
      </c>
      <c r="H7" s="3">
        <v>260</v>
      </c>
      <c r="I7" s="3">
        <f>(G7*H7)</f>
        <v>3380</v>
      </c>
      <c r="K7" s="13">
        <f t="shared" ref="K7" si="4">($G7*J$4)</f>
        <v>11037</v>
      </c>
      <c r="L7" s="10">
        <f>(H7*K7)</f>
        <v>2869620</v>
      </c>
      <c r="M7" s="16">
        <v>0.04</v>
      </c>
      <c r="N7" s="3">
        <f t="shared" ref="N7" si="5">(L7+(L7*4%))</f>
        <v>2984404.8</v>
      </c>
    </row>
    <row r="8" spans="1:28" ht="42.05" customHeight="1">
      <c r="A8" s="5" t="s">
        <v>34</v>
      </c>
      <c r="E8" s="1"/>
      <c r="F8" s="1"/>
      <c r="I8" s="9">
        <f>(I4+I7)</f>
        <v>4180</v>
      </c>
      <c r="J8" s="14"/>
      <c r="K8" s="14"/>
      <c r="L8" s="9">
        <f>(L4+L7)</f>
        <v>3548820</v>
      </c>
      <c r="M8" s="16"/>
      <c r="N8" s="9">
        <f>(N4+N7)</f>
        <v>3690772.8</v>
      </c>
      <c r="T8" s="26"/>
      <c r="U8" s="28"/>
      <c r="V8" s="27"/>
      <c r="W8" s="28"/>
      <c r="X8" s="27"/>
      <c r="Y8" s="28"/>
      <c r="Z8" s="27"/>
      <c r="AA8" s="28"/>
      <c r="AB8" s="27"/>
    </row>
    <row r="9" spans="1:28" ht="29.95" customHeight="1">
      <c r="A9" s="41" t="s">
        <v>160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28" ht="25.05" customHeight="1">
      <c r="A10" s="5" t="s">
        <v>5</v>
      </c>
      <c r="B10" s="5"/>
      <c r="D10" s="5" t="s">
        <v>33</v>
      </c>
      <c r="G10" s="5" t="s">
        <v>165</v>
      </c>
    </row>
    <row r="11" spans="1:28" ht="42.05" customHeight="1">
      <c r="A11" s="2" t="s">
        <v>0</v>
      </c>
      <c r="B11" s="2" t="s">
        <v>51</v>
      </c>
      <c r="C11" s="2" t="s">
        <v>1</v>
      </c>
      <c r="D11" s="2" t="s">
        <v>10</v>
      </c>
      <c r="E11" s="2" t="s">
        <v>9</v>
      </c>
      <c r="F11" s="2" t="s">
        <v>11</v>
      </c>
      <c r="G11" s="2" t="s">
        <v>8</v>
      </c>
      <c r="H11" s="4" t="s">
        <v>7</v>
      </c>
      <c r="I11" s="4" t="s">
        <v>19</v>
      </c>
      <c r="J11" s="12" t="s">
        <v>6</v>
      </c>
      <c r="K11" s="12" t="s">
        <v>20</v>
      </c>
      <c r="L11" s="8" t="s">
        <v>21</v>
      </c>
      <c r="M11" s="6" t="s">
        <v>14</v>
      </c>
      <c r="N11" s="8" t="s">
        <v>22</v>
      </c>
    </row>
    <row r="12" spans="1:28" ht="43.2">
      <c r="A12" s="7">
        <v>4</v>
      </c>
      <c r="B12" s="7">
        <v>849</v>
      </c>
      <c r="C12" t="s">
        <v>3</v>
      </c>
      <c r="D12" s="1" t="s">
        <v>55</v>
      </c>
      <c r="E12" s="36" t="s">
        <v>173</v>
      </c>
      <c r="F12" s="1" t="s">
        <v>172</v>
      </c>
      <c r="G12">
        <v>13</v>
      </c>
      <c r="H12" s="3">
        <v>260</v>
      </c>
      <c r="I12" s="3">
        <f>(G12*H12)</f>
        <v>3380</v>
      </c>
      <c r="J12" s="11">
        <v>849</v>
      </c>
      <c r="K12" s="13">
        <f t="shared" ref="K12" si="6">($G12*J$4)</f>
        <v>11037</v>
      </c>
      <c r="L12" s="10">
        <f>(H12*K12)</f>
        <v>2869620</v>
      </c>
      <c r="M12" s="16">
        <v>0.04</v>
      </c>
      <c r="N12" s="3">
        <f t="shared" ref="N12" si="7">(L12+(L12*4%))</f>
        <v>2984404.8</v>
      </c>
    </row>
    <row r="13" spans="1:28" s="5" customFormat="1" ht="42.05" customHeight="1">
      <c r="A13" s="5" t="s">
        <v>35</v>
      </c>
      <c r="E13" s="15"/>
      <c r="F13" s="15"/>
      <c r="H13" s="9"/>
      <c r="I13" s="9">
        <f>(I12)</f>
        <v>3380</v>
      </c>
      <c r="J13" s="14"/>
      <c r="K13" s="14"/>
      <c r="L13" s="9">
        <f>(L12)</f>
        <v>2869620</v>
      </c>
      <c r="N13" s="9">
        <f>(N12)</f>
        <v>2984404.8</v>
      </c>
    </row>
    <row r="14" spans="1:28" ht="29.95" customHeight="1">
      <c r="A14" s="41" t="s">
        <v>160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28" ht="25.05" customHeight="1">
      <c r="A15" s="5" t="s">
        <v>17</v>
      </c>
      <c r="B15" s="5"/>
      <c r="D15" s="5" t="s">
        <v>33</v>
      </c>
      <c r="G15" s="5" t="s">
        <v>165</v>
      </c>
    </row>
    <row r="16" spans="1:28" ht="42.05" customHeight="1">
      <c r="A16" s="2" t="s">
        <v>0</v>
      </c>
      <c r="B16" s="2" t="s">
        <v>51</v>
      </c>
      <c r="C16" s="2" t="s">
        <v>1</v>
      </c>
      <c r="D16" s="2" t="s">
        <v>10</v>
      </c>
      <c r="E16" s="2" t="s">
        <v>9</v>
      </c>
      <c r="F16" s="2" t="s">
        <v>11</v>
      </c>
      <c r="G16" s="2" t="s">
        <v>8</v>
      </c>
      <c r="H16" s="4" t="s">
        <v>7</v>
      </c>
      <c r="I16" s="4" t="s">
        <v>18</v>
      </c>
      <c r="J16" s="12" t="s">
        <v>6</v>
      </c>
      <c r="K16" s="12" t="s">
        <v>23</v>
      </c>
      <c r="L16" s="8" t="s">
        <v>24</v>
      </c>
      <c r="M16" s="6" t="s">
        <v>14</v>
      </c>
      <c r="N16" s="8" t="s">
        <v>25</v>
      </c>
    </row>
    <row r="17" spans="1:14" ht="43.2">
      <c r="A17" s="7">
        <v>4</v>
      </c>
      <c r="B17" s="7">
        <v>849</v>
      </c>
      <c r="C17" t="s">
        <v>3</v>
      </c>
      <c r="D17" s="1" t="s">
        <v>55</v>
      </c>
      <c r="E17" s="36" t="s">
        <v>173</v>
      </c>
      <c r="F17" s="1" t="s">
        <v>172</v>
      </c>
      <c r="G17">
        <v>13</v>
      </c>
      <c r="H17" s="3">
        <v>260</v>
      </c>
      <c r="I17" s="3">
        <f>(G17*H17)</f>
        <v>3380</v>
      </c>
      <c r="J17" s="11">
        <v>849</v>
      </c>
      <c r="K17" s="13">
        <f t="shared" ref="K17" si="8">($G17*J$4)</f>
        <v>11037</v>
      </c>
      <c r="L17" s="10">
        <f>(H17*K17)</f>
        <v>2869620</v>
      </c>
      <c r="M17" s="16">
        <v>0.04</v>
      </c>
      <c r="N17" s="3">
        <f t="shared" ref="N17" si="9">(L17+(L17*4%))</f>
        <v>2984404.8</v>
      </c>
    </row>
    <row r="18" spans="1:14" s="5" customFormat="1" ht="42.05" customHeight="1">
      <c r="A18" s="5" t="s">
        <v>35</v>
      </c>
      <c r="E18" s="15"/>
      <c r="F18" s="15"/>
      <c r="H18" s="9"/>
      <c r="I18" s="9">
        <f>(I17)</f>
        <v>3380</v>
      </c>
      <c r="J18" s="14"/>
      <c r="K18" s="14"/>
      <c r="L18" s="9">
        <f>(L17)</f>
        <v>2869620</v>
      </c>
      <c r="N18" s="9">
        <f>(N17)</f>
        <v>2984404.8</v>
      </c>
    </row>
    <row r="19" spans="1:14" ht="29.95" customHeight="1">
      <c r="A19" s="41" t="s">
        <v>160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4" ht="25.05" customHeight="1">
      <c r="A20" s="5" t="s">
        <v>26</v>
      </c>
      <c r="B20" s="5"/>
      <c r="D20" s="5" t="s">
        <v>33</v>
      </c>
      <c r="G20" s="5" t="s">
        <v>165</v>
      </c>
    </row>
    <row r="21" spans="1:14" ht="43.2">
      <c r="A21" s="2" t="s">
        <v>0</v>
      </c>
      <c r="B21" s="2" t="s">
        <v>51</v>
      </c>
      <c r="C21" s="2" t="s">
        <v>1</v>
      </c>
      <c r="D21" s="2" t="s">
        <v>10</v>
      </c>
      <c r="E21" s="2" t="s">
        <v>9</v>
      </c>
      <c r="F21" s="2" t="s">
        <v>11</v>
      </c>
      <c r="G21" s="2" t="s">
        <v>8</v>
      </c>
      <c r="H21" s="4" t="s">
        <v>7</v>
      </c>
      <c r="I21" s="4" t="s">
        <v>27</v>
      </c>
      <c r="J21" s="12" t="s">
        <v>6</v>
      </c>
      <c r="K21" s="12" t="s">
        <v>28</v>
      </c>
      <c r="L21" s="8" t="s">
        <v>29</v>
      </c>
      <c r="M21" s="6" t="s">
        <v>14</v>
      </c>
      <c r="N21" s="8" t="s">
        <v>30</v>
      </c>
    </row>
    <row r="22" spans="1:14" ht="43.2">
      <c r="A22" s="7">
        <v>4</v>
      </c>
      <c r="B22" s="7">
        <v>849</v>
      </c>
      <c r="C22" t="s">
        <v>3</v>
      </c>
      <c r="D22" s="1" t="s">
        <v>55</v>
      </c>
      <c r="E22" s="36" t="s">
        <v>173</v>
      </c>
      <c r="F22" s="1" t="s">
        <v>172</v>
      </c>
      <c r="G22">
        <v>13</v>
      </c>
      <c r="H22" s="3">
        <v>260</v>
      </c>
      <c r="I22" s="3">
        <f>(G22*H22)</f>
        <v>3380</v>
      </c>
      <c r="J22" s="11">
        <v>849</v>
      </c>
      <c r="K22" s="13">
        <f t="shared" ref="K22" si="10">($G22*J$4)</f>
        <v>11037</v>
      </c>
      <c r="L22" s="10">
        <f>(H22*K22)</f>
        <v>2869620</v>
      </c>
      <c r="M22" s="16">
        <v>0.04</v>
      </c>
      <c r="N22" s="3">
        <f t="shared" ref="N22" si="11">(L22+(L22*4%))</f>
        <v>2984404.8</v>
      </c>
    </row>
    <row r="23" spans="1:14" s="5" customFormat="1" ht="42.05" customHeight="1">
      <c r="A23" s="5" t="s">
        <v>35</v>
      </c>
      <c r="E23" s="15"/>
      <c r="F23" s="15"/>
      <c r="H23" s="9"/>
      <c r="I23" s="9">
        <f>(I22)</f>
        <v>3380</v>
      </c>
      <c r="J23" s="14"/>
      <c r="K23" s="14"/>
      <c r="L23" s="9">
        <f>(L22)</f>
        <v>2869620</v>
      </c>
      <c r="N23" s="9">
        <f>(N22)</f>
        <v>2984404.8</v>
      </c>
    </row>
    <row r="24" spans="1:14">
      <c r="A24" s="43" t="s">
        <v>176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1:14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</row>
    <row r="26" spans="1:14">
      <c r="A26" s="38"/>
      <c r="B26" s="38"/>
      <c r="C26" s="38"/>
      <c r="D26" s="38"/>
      <c r="E26" s="38"/>
      <c r="F26" s="38"/>
      <c r="G26" s="38"/>
      <c r="H26" s="38"/>
      <c r="I26" s="38"/>
      <c r="J26" s="35"/>
      <c r="K26" s="38"/>
      <c r="L26" s="38"/>
      <c r="M26" s="38"/>
      <c r="N26" s="38"/>
    </row>
    <row r="27" spans="1:14" s="17" customFormat="1" ht="20.05" customHeight="1">
      <c r="A27" s="17" t="s">
        <v>36</v>
      </c>
      <c r="H27" s="18"/>
      <c r="I27" s="18">
        <f>(I8*1)</f>
        <v>4180</v>
      </c>
      <c r="J27" s="19"/>
      <c r="K27" s="19"/>
      <c r="L27" s="18"/>
      <c r="N27" s="18"/>
    </row>
    <row r="28" spans="1:14" s="17" customFormat="1" ht="20.05" customHeight="1">
      <c r="A28" s="17" t="s">
        <v>37</v>
      </c>
      <c r="H28" s="18"/>
      <c r="I28" s="18">
        <f>(I13+I18+I23)</f>
        <v>10140</v>
      </c>
      <c r="J28" s="19"/>
      <c r="K28" s="19"/>
      <c r="L28" s="18"/>
      <c r="N28" s="18"/>
    </row>
    <row r="29" spans="1:14" s="17" customFormat="1" ht="20.05" customHeight="1">
      <c r="A29" s="17" t="s">
        <v>38</v>
      </c>
      <c r="H29" s="18"/>
      <c r="I29" s="18">
        <f>(I27+I28)</f>
        <v>14320</v>
      </c>
      <c r="J29" s="19"/>
      <c r="K29" s="19"/>
      <c r="L29" s="18"/>
      <c r="N29" s="18"/>
    </row>
    <row r="32" spans="1:14" s="20" customFormat="1" ht="20.05" customHeight="1">
      <c r="A32" s="20" t="s">
        <v>39</v>
      </c>
      <c r="H32" s="21"/>
      <c r="I32" s="21"/>
      <c r="J32" s="22"/>
      <c r="K32" s="22"/>
      <c r="L32" s="31">
        <f>(L8*1)</f>
        <v>3548820</v>
      </c>
      <c r="N32" s="21">
        <f>(N8*1)</f>
        <v>3690772.8</v>
      </c>
    </row>
    <row r="33" spans="1:15" s="20" customFormat="1" ht="20.05" customHeight="1">
      <c r="A33" s="20" t="s">
        <v>40</v>
      </c>
      <c r="H33" s="21"/>
      <c r="I33" s="21"/>
      <c r="J33" s="22"/>
      <c r="K33" s="22"/>
      <c r="L33" s="31">
        <f>(L13+L18+L23)</f>
        <v>8608860</v>
      </c>
      <c r="N33" s="21">
        <f>(N13+N18+N23)</f>
        <v>8953214.3999999985</v>
      </c>
      <c r="O33" s="21"/>
    </row>
    <row r="34" spans="1:15" s="20" customFormat="1" ht="20.05" customHeight="1">
      <c r="A34" s="20" t="s">
        <v>41</v>
      </c>
      <c r="H34" s="21"/>
      <c r="I34" s="21"/>
      <c r="J34" s="22"/>
      <c r="K34" s="22"/>
      <c r="L34" s="31">
        <f>(L32+L33)</f>
        <v>12157680</v>
      </c>
      <c r="N34" s="21">
        <f>(N32+N33)</f>
        <v>12643987.199999999</v>
      </c>
    </row>
    <row r="35" spans="1:15">
      <c r="L35" s="30"/>
    </row>
    <row r="36" spans="1:15">
      <c r="A36" s="20" t="s">
        <v>31</v>
      </c>
      <c r="L36" s="32">
        <f>(L34:L34)</f>
        <v>12157680</v>
      </c>
      <c r="N36" s="9">
        <f>(N34:N34)</f>
        <v>12643987.199999999</v>
      </c>
    </row>
    <row r="38" spans="1:15">
      <c r="H38" s="24"/>
      <c r="J38" s="25"/>
      <c r="K38" s="25"/>
      <c r="L38" s="24"/>
      <c r="M38" s="26"/>
      <c r="N38" s="24"/>
    </row>
    <row r="39" spans="1:15">
      <c r="H39" s="24"/>
      <c r="J39" s="25"/>
      <c r="K39" s="25"/>
      <c r="L39" s="24"/>
      <c r="M39" s="26"/>
      <c r="N39" s="24"/>
    </row>
    <row r="40" spans="1:15">
      <c r="H40" s="24"/>
      <c r="J40" s="25"/>
      <c r="K40" s="25"/>
      <c r="L40" s="24"/>
      <c r="M40" s="26"/>
      <c r="N40" s="24"/>
    </row>
  </sheetData>
  <mergeCells count="6">
    <mergeCell ref="A25:N25"/>
    <mergeCell ref="A1:L1"/>
    <mergeCell ref="A9:L9"/>
    <mergeCell ref="A14:L14"/>
    <mergeCell ref="A19:L19"/>
    <mergeCell ref="A24:N24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8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B46"/>
  <sheetViews>
    <sheetView workbookViewId="0">
      <selection activeCell="B4" sqref="B4"/>
    </sheetView>
  </sheetViews>
  <sheetFormatPr defaultRowHeight="14.4"/>
  <cols>
    <col min="1" max="1" width="6.69921875" customWidth="1"/>
    <col min="2" max="2" width="9" customWidth="1"/>
    <col min="3" max="3" width="6.69921875" customWidth="1"/>
    <col min="4" max="4" width="30.69921875" customWidth="1"/>
    <col min="5" max="5" width="15.69921875" customWidth="1"/>
    <col min="6" max="6" width="30.69921875" customWidth="1"/>
    <col min="7" max="7" width="18.69921875" customWidth="1"/>
    <col min="8" max="9" width="15.69921875" style="3" customWidth="1"/>
    <col min="10" max="11" width="10.69921875" style="11" customWidth="1"/>
    <col min="12" max="12" width="15.09765625" style="3" customWidth="1"/>
    <col min="13" max="13" width="6.69921875" customWidth="1"/>
    <col min="14" max="14" width="15.09765625" style="3" customWidth="1"/>
    <col min="15" max="15" width="14.796875" bestFit="1" customWidth="1"/>
    <col min="16" max="16" width="10.5" bestFit="1" customWidth="1"/>
  </cols>
  <sheetData>
    <row r="1" spans="1:28" ht="29.95" customHeight="1">
      <c r="A1" s="41" t="s">
        <v>160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28" ht="25.05" customHeight="1">
      <c r="A2" s="5" t="s">
        <v>4</v>
      </c>
      <c r="B2" s="5"/>
      <c r="D2" s="5" t="s">
        <v>32</v>
      </c>
      <c r="G2" s="5" t="s">
        <v>174</v>
      </c>
    </row>
    <row r="3" spans="1:28" ht="42.05" customHeight="1">
      <c r="A3" s="2" t="s">
        <v>0</v>
      </c>
      <c r="B3" s="2" t="s">
        <v>51</v>
      </c>
      <c r="C3" s="2" t="s">
        <v>1</v>
      </c>
      <c r="D3" s="2" t="s">
        <v>10</v>
      </c>
      <c r="E3" s="2" t="s">
        <v>9</v>
      </c>
      <c r="F3" s="2" t="s">
        <v>11</v>
      </c>
      <c r="G3" s="2" t="s">
        <v>8</v>
      </c>
      <c r="H3" s="4" t="s">
        <v>7</v>
      </c>
      <c r="I3" s="4" t="s">
        <v>13</v>
      </c>
      <c r="J3" s="12" t="s">
        <v>6</v>
      </c>
      <c r="K3" s="12" t="s">
        <v>12</v>
      </c>
      <c r="L3" s="8" t="s">
        <v>16</v>
      </c>
      <c r="M3" s="6" t="s">
        <v>14</v>
      </c>
      <c r="N3" s="8" t="s">
        <v>15</v>
      </c>
    </row>
    <row r="4" spans="1:28" ht="42.05" customHeight="1">
      <c r="A4" s="7">
        <v>4</v>
      </c>
      <c r="B4" s="7">
        <v>849</v>
      </c>
      <c r="C4" t="s">
        <v>2</v>
      </c>
      <c r="D4" s="1" t="s">
        <v>180</v>
      </c>
      <c r="E4" s="39" t="s">
        <v>273</v>
      </c>
      <c r="F4" s="1" t="s">
        <v>177</v>
      </c>
      <c r="G4">
        <v>1</v>
      </c>
      <c r="H4" s="3">
        <v>200</v>
      </c>
      <c r="I4" s="3">
        <f>(G4*H4)</f>
        <v>200</v>
      </c>
      <c r="J4" s="13">
        <v>849</v>
      </c>
      <c r="K4" s="13">
        <f>($G4*J$4)</f>
        <v>849</v>
      </c>
      <c r="L4" s="10">
        <f>(H4*K4)</f>
        <v>169800</v>
      </c>
      <c r="M4" s="16">
        <v>0.04</v>
      </c>
      <c r="N4" s="3">
        <f>(L4+(L4*4%))</f>
        <v>176592</v>
      </c>
      <c r="P4" s="38"/>
      <c r="Q4" s="38"/>
      <c r="R4" s="29"/>
    </row>
    <row r="5" spans="1:28" ht="42.05" customHeight="1">
      <c r="A5" s="7"/>
      <c r="B5" s="7"/>
      <c r="C5" t="s">
        <v>3</v>
      </c>
      <c r="D5" s="1" t="s">
        <v>55</v>
      </c>
      <c r="E5" s="39" t="s">
        <v>274</v>
      </c>
      <c r="F5" s="1" t="s">
        <v>178</v>
      </c>
      <c r="G5">
        <v>1</v>
      </c>
      <c r="H5" s="3">
        <v>1000</v>
      </c>
      <c r="I5" s="3">
        <f t="shared" ref="I5:I6" si="0">(G5*H5)</f>
        <v>1000</v>
      </c>
      <c r="J5" s="13"/>
      <c r="K5" s="13">
        <f t="shared" ref="K5:K7" si="1">($G5*J$4)</f>
        <v>849</v>
      </c>
      <c r="L5" s="10">
        <f t="shared" ref="L5:L6" si="2">(H5*K5)</f>
        <v>849000</v>
      </c>
      <c r="M5" s="16">
        <v>0.04</v>
      </c>
      <c r="N5" s="3">
        <f t="shared" ref="N5:N7" si="3">(L5+(L5*4%))</f>
        <v>882960</v>
      </c>
      <c r="P5" s="38"/>
      <c r="Q5" s="38"/>
      <c r="R5" s="29"/>
    </row>
    <row r="6" spans="1:28" ht="42.05" customHeight="1">
      <c r="A6" s="7"/>
      <c r="B6" s="7"/>
      <c r="D6" s="1"/>
      <c r="E6" s="39" t="s">
        <v>275</v>
      </c>
      <c r="F6" s="1" t="s">
        <v>179</v>
      </c>
      <c r="G6">
        <v>37</v>
      </c>
      <c r="H6" s="3">
        <v>127</v>
      </c>
      <c r="I6" s="3">
        <f t="shared" si="0"/>
        <v>4699</v>
      </c>
      <c r="J6" s="13"/>
      <c r="K6" s="13">
        <f t="shared" si="1"/>
        <v>31413</v>
      </c>
      <c r="L6" s="10">
        <f t="shared" si="2"/>
        <v>3989451</v>
      </c>
      <c r="M6" s="16">
        <v>0.04</v>
      </c>
      <c r="N6" s="3">
        <f t="shared" si="3"/>
        <v>4149029.04</v>
      </c>
      <c r="P6" s="38"/>
      <c r="Q6" s="38"/>
      <c r="R6" s="29"/>
    </row>
    <row r="7" spans="1:28" ht="42.05" customHeight="1">
      <c r="E7" s="39" t="s">
        <v>276</v>
      </c>
      <c r="F7" s="1" t="s">
        <v>181</v>
      </c>
      <c r="G7">
        <v>1</v>
      </c>
      <c r="H7" s="3">
        <v>0</v>
      </c>
      <c r="I7" s="3">
        <f>(G7*H7)</f>
        <v>0</v>
      </c>
      <c r="K7" s="13">
        <f t="shared" si="1"/>
        <v>849</v>
      </c>
      <c r="L7" s="10">
        <f>(H7*K7)</f>
        <v>0</v>
      </c>
      <c r="M7" s="16">
        <v>0.04</v>
      </c>
      <c r="N7" s="3">
        <f t="shared" si="3"/>
        <v>0</v>
      </c>
    </row>
    <row r="8" spans="1:28" ht="42.05" customHeight="1">
      <c r="A8" s="5" t="s">
        <v>34</v>
      </c>
      <c r="E8" s="1"/>
      <c r="F8" s="1"/>
      <c r="I8" s="9">
        <f>(I4+I5+I6+I7)</f>
        <v>5899</v>
      </c>
      <c r="J8" s="14"/>
      <c r="K8" s="14"/>
      <c r="L8" s="9">
        <f>(L4+L5+L6+L7)</f>
        <v>5008251</v>
      </c>
      <c r="M8" s="16"/>
      <c r="N8" s="9">
        <f>(N4+N5+N6+N7)</f>
        <v>5208581.04</v>
      </c>
      <c r="T8" s="26"/>
      <c r="U8" s="28"/>
      <c r="V8" s="27"/>
      <c r="W8" s="28"/>
      <c r="X8" s="27"/>
      <c r="Y8" s="28"/>
      <c r="Z8" s="27"/>
      <c r="AA8" s="28"/>
      <c r="AB8" s="27"/>
    </row>
    <row r="9" spans="1:28" ht="29.95" customHeight="1">
      <c r="A9" s="41" t="s">
        <v>160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28" ht="25.05" customHeight="1">
      <c r="A10" s="5" t="s">
        <v>5</v>
      </c>
      <c r="B10" s="5"/>
      <c r="D10" s="5" t="s">
        <v>33</v>
      </c>
      <c r="G10" s="5" t="s">
        <v>174</v>
      </c>
    </row>
    <row r="11" spans="1:28" ht="42.05" customHeight="1">
      <c r="A11" s="2" t="s">
        <v>0</v>
      </c>
      <c r="B11" s="2" t="s">
        <v>51</v>
      </c>
      <c r="C11" s="2" t="s">
        <v>1</v>
      </c>
      <c r="D11" s="2" t="s">
        <v>10</v>
      </c>
      <c r="E11" s="2" t="s">
        <v>9</v>
      </c>
      <c r="F11" s="2" t="s">
        <v>11</v>
      </c>
      <c r="G11" s="2" t="s">
        <v>8</v>
      </c>
      <c r="H11" s="4" t="s">
        <v>7</v>
      </c>
      <c r="I11" s="4" t="s">
        <v>19</v>
      </c>
      <c r="J11" s="12" t="s">
        <v>6</v>
      </c>
      <c r="K11" s="12" t="s">
        <v>20</v>
      </c>
      <c r="L11" s="8" t="s">
        <v>21</v>
      </c>
      <c r="M11" s="6" t="s">
        <v>14</v>
      </c>
      <c r="N11" s="8" t="s">
        <v>22</v>
      </c>
    </row>
    <row r="12" spans="1:28" ht="42.05" customHeight="1">
      <c r="A12" s="7">
        <v>4</v>
      </c>
      <c r="B12" s="7">
        <v>849</v>
      </c>
      <c r="C12" t="s">
        <v>3</v>
      </c>
      <c r="D12" s="1" t="s">
        <v>55</v>
      </c>
      <c r="E12" s="39" t="s">
        <v>274</v>
      </c>
      <c r="F12" s="1" t="s">
        <v>178</v>
      </c>
      <c r="G12">
        <v>0</v>
      </c>
      <c r="H12" s="3">
        <v>1000</v>
      </c>
      <c r="I12" s="3">
        <f t="shared" ref="I12:I13" si="4">(G12*H12)</f>
        <v>0</v>
      </c>
      <c r="J12" s="13">
        <v>849</v>
      </c>
      <c r="K12" s="13">
        <f t="shared" ref="K12:K14" si="5">($G12*J$4)</f>
        <v>0</v>
      </c>
      <c r="L12" s="10">
        <f t="shared" ref="L12:L13" si="6">(H12*K12)</f>
        <v>0</v>
      </c>
      <c r="M12" s="16">
        <v>0.04</v>
      </c>
      <c r="N12" s="3">
        <f t="shared" ref="N12:N14" si="7">(L12+(L12*4%))</f>
        <v>0</v>
      </c>
      <c r="P12" s="38"/>
      <c r="Q12" s="38"/>
      <c r="R12" s="29"/>
    </row>
    <row r="13" spans="1:28" ht="42.05" customHeight="1">
      <c r="A13" s="7"/>
      <c r="B13" s="7"/>
      <c r="D13" s="1"/>
      <c r="E13" s="39" t="s">
        <v>275</v>
      </c>
      <c r="F13" s="1" t="s">
        <v>179</v>
      </c>
      <c r="G13">
        <v>37</v>
      </c>
      <c r="H13" s="3">
        <v>127</v>
      </c>
      <c r="I13" s="3">
        <f t="shared" si="4"/>
        <v>4699</v>
      </c>
      <c r="J13" s="13"/>
      <c r="K13" s="13">
        <f t="shared" si="5"/>
        <v>31413</v>
      </c>
      <c r="L13" s="10">
        <f t="shared" si="6"/>
        <v>3989451</v>
      </c>
      <c r="M13" s="16">
        <v>0.04</v>
      </c>
      <c r="N13" s="3">
        <f t="shared" si="7"/>
        <v>4149029.04</v>
      </c>
      <c r="P13" s="38"/>
      <c r="Q13" s="38"/>
      <c r="R13" s="29"/>
    </row>
    <row r="14" spans="1:28" ht="42.05" customHeight="1">
      <c r="E14" s="39" t="s">
        <v>276</v>
      </c>
      <c r="F14" s="1" t="s">
        <v>181</v>
      </c>
      <c r="G14">
        <v>0</v>
      </c>
      <c r="H14" s="3">
        <v>0</v>
      </c>
      <c r="I14" s="3">
        <f>(G14*H14)</f>
        <v>0</v>
      </c>
      <c r="K14" s="13">
        <f t="shared" si="5"/>
        <v>0</v>
      </c>
      <c r="L14" s="10">
        <f>(H14*K14)</f>
        <v>0</v>
      </c>
      <c r="M14" s="16">
        <v>0.04</v>
      </c>
      <c r="N14" s="3">
        <f t="shared" si="7"/>
        <v>0</v>
      </c>
    </row>
    <row r="15" spans="1:28" s="5" customFormat="1" ht="42.05" customHeight="1">
      <c r="A15" s="5" t="s">
        <v>35</v>
      </c>
      <c r="E15" s="15"/>
      <c r="F15" s="15"/>
      <c r="H15" s="9"/>
      <c r="I15" s="9">
        <f>(I12+I13+I14)</f>
        <v>4699</v>
      </c>
      <c r="J15" s="14"/>
      <c r="K15" s="14"/>
      <c r="L15" s="9">
        <f>(L12+L13+L14)</f>
        <v>3989451</v>
      </c>
      <c r="N15" s="9">
        <f>(N12+N13+N14)</f>
        <v>4149029.04</v>
      </c>
    </row>
    <row r="16" spans="1:28" ht="29.95" customHeight="1">
      <c r="A16" s="41" t="s">
        <v>160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</row>
    <row r="17" spans="1:18" ht="25.05" customHeight="1">
      <c r="A17" s="5" t="s">
        <v>17</v>
      </c>
      <c r="B17" s="5"/>
      <c r="D17" s="5" t="s">
        <v>33</v>
      </c>
      <c r="G17" s="5" t="s">
        <v>174</v>
      </c>
    </row>
    <row r="18" spans="1:18" ht="42.05" customHeight="1">
      <c r="A18" s="2" t="s">
        <v>0</v>
      </c>
      <c r="B18" s="2" t="s">
        <v>51</v>
      </c>
      <c r="C18" s="2" t="s">
        <v>1</v>
      </c>
      <c r="D18" s="2" t="s">
        <v>10</v>
      </c>
      <c r="E18" s="2" t="s">
        <v>9</v>
      </c>
      <c r="F18" s="2" t="s">
        <v>11</v>
      </c>
      <c r="G18" s="2" t="s">
        <v>8</v>
      </c>
      <c r="H18" s="4" t="s">
        <v>7</v>
      </c>
      <c r="I18" s="4" t="s">
        <v>18</v>
      </c>
      <c r="J18" s="12" t="s">
        <v>6</v>
      </c>
      <c r="K18" s="12" t="s">
        <v>23</v>
      </c>
      <c r="L18" s="8" t="s">
        <v>24</v>
      </c>
      <c r="M18" s="6" t="s">
        <v>14</v>
      </c>
      <c r="N18" s="8" t="s">
        <v>25</v>
      </c>
    </row>
    <row r="19" spans="1:18" ht="42.05" customHeight="1">
      <c r="A19" s="7">
        <v>4</v>
      </c>
      <c r="B19" s="7">
        <v>849</v>
      </c>
      <c r="C19" t="s">
        <v>3</v>
      </c>
      <c r="D19" s="1" t="s">
        <v>55</v>
      </c>
      <c r="E19" s="39" t="s">
        <v>274</v>
      </c>
      <c r="F19" s="1" t="s">
        <v>178</v>
      </c>
      <c r="G19">
        <v>1</v>
      </c>
      <c r="H19" s="3">
        <v>1000</v>
      </c>
      <c r="I19" s="3">
        <f t="shared" ref="I19:I20" si="8">(G19*H19)</f>
        <v>1000</v>
      </c>
      <c r="J19" s="13">
        <v>849</v>
      </c>
      <c r="K19" s="13">
        <f t="shared" ref="K19:K21" si="9">($G19*J$4)</f>
        <v>849</v>
      </c>
      <c r="L19" s="10">
        <f t="shared" ref="L19:L20" si="10">(H19*K19)</f>
        <v>849000</v>
      </c>
      <c r="M19" s="16">
        <v>0.04</v>
      </c>
      <c r="N19" s="3">
        <f t="shared" ref="N19:N21" si="11">(L19+(L19*4%))</f>
        <v>882960</v>
      </c>
      <c r="P19" s="38"/>
      <c r="Q19" s="38"/>
      <c r="R19" s="29"/>
    </row>
    <row r="20" spans="1:18" ht="42.05" customHeight="1">
      <c r="A20" s="7"/>
      <c r="B20" s="7"/>
      <c r="D20" s="1"/>
      <c r="E20" s="39" t="s">
        <v>275</v>
      </c>
      <c r="F20" s="1" t="s">
        <v>179</v>
      </c>
      <c r="G20">
        <v>37</v>
      </c>
      <c r="H20" s="3">
        <v>127</v>
      </c>
      <c r="I20" s="3">
        <f t="shared" si="8"/>
        <v>4699</v>
      </c>
      <c r="J20" s="13"/>
      <c r="K20" s="13">
        <f t="shared" si="9"/>
        <v>31413</v>
      </c>
      <c r="L20" s="10">
        <f t="shared" si="10"/>
        <v>3989451</v>
      </c>
      <c r="M20" s="16">
        <v>0.04</v>
      </c>
      <c r="N20" s="3">
        <f t="shared" si="11"/>
        <v>4149029.04</v>
      </c>
      <c r="P20" s="38"/>
      <c r="Q20" s="38"/>
      <c r="R20" s="29"/>
    </row>
    <row r="21" spans="1:18" ht="42.05" customHeight="1">
      <c r="E21" s="39" t="s">
        <v>276</v>
      </c>
      <c r="F21" s="1" t="s">
        <v>181</v>
      </c>
      <c r="G21">
        <v>0</v>
      </c>
      <c r="H21" s="3">
        <v>0</v>
      </c>
      <c r="I21" s="3">
        <f>(G21*H21)</f>
        <v>0</v>
      </c>
      <c r="K21" s="13">
        <f t="shared" si="9"/>
        <v>0</v>
      </c>
      <c r="L21" s="10">
        <f>(H21*K21)</f>
        <v>0</v>
      </c>
      <c r="M21" s="16">
        <v>0.04</v>
      </c>
      <c r="N21" s="3">
        <f t="shared" si="11"/>
        <v>0</v>
      </c>
    </row>
    <row r="22" spans="1:18" s="5" customFormat="1" ht="42.05" customHeight="1">
      <c r="A22" s="5" t="s">
        <v>35</v>
      </c>
      <c r="E22" s="15"/>
      <c r="F22" s="15"/>
      <c r="H22" s="9"/>
      <c r="I22" s="9">
        <f>(I19+I20+I21)</f>
        <v>5699</v>
      </c>
      <c r="J22" s="14"/>
      <c r="K22" s="14"/>
      <c r="L22" s="9">
        <f>(L19+L20+L21)</f>
        <v>4838451</v>
      </c>
      <c r="N22" s="9">
        <f>(N19+N20+N21)</f>
        <v>5031989.04</v>
      </c>
    </row>
    <row r="23" spans="1:18">
      <c r="A23" s="41" t="s">
        <v>160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8" ht="25.05" customHeight="1">
      <c r="A24" s="5" t="s">
        <v>26</v>
      </c>
      <c r="B24" s="5"/>
      <c r="D24" s="5" t="s">
        <v>33</v>
      </c>
      <c r="G24" s="5" t="s">
        <v>174</v>
      </c>
    </row>
    <row r="25" spans="1:18" ht="43.2">
      <c r="A25" s="2" t="s">
        <v>0</v>
      </c>
      <c r="B25" s="2" t="s">
        <v>51</v>
      </c>
      <c r="C25" s="2" t="s">
        <v>1</v>
      </c>
      <c r="D25" s="2" t="s">
        <v>10</v>
      </c>
      <c r="E25" s="2" t="s">
        <v>9</v>
      </c>
      <c r="F25" s="2" t="s">
        <v>11</v>
      </c>
      <c r="G25" s="2" t="s">
        <v>8</v>
      </c>
      <c r="H25" s="4" t="s">
        <v>7</v>
      </c>
      <c r="I25" s="4" t="s">
        <v>27</v>
      </c>
      <c r="J25" s="12" t="s">
        <v>6</v>
      </c>
      <c r="K25" s="12" t="s">
        <v>28</v>
      </c>
      <c r="L25" s="8" t="s">
        <v>29</v>
      </c>
      <c r="M25" s="6" t="s">
        <v>14</v>
      </c>
      <c r="N25" s="8" t="s">
        <v>30</v>
      </c>
    </row>
    <row r="26" spans="1:18" ht="42.05" customHeight="1">
      <c r="A26" s="7">
        <v>4</v>
      </c>
      <c r="B26" s="7">
        <v>849</v>
      </c>
      <c r="C26" t="s">
        <v>3</v>
      </c>
      <c r="D26" s="1" t="s">
        <v>55</v>
      </c>
      <c r="E26" s="39" t="s">
        <v>274</v>
      </c>
      <c r="F26" s="1" t="s">
        <v>178</v>
      </c>
      <c r="G26">
        <v>0</v>
      </c>
      <c r="H26" s="3">
        <v>1000</v>
      </c>
      <c r="I26" s="3">
        <f t="shared" ref="I26:I27" si="12">(G26*H26)</f>
        <v>0</v>
      </c>
      <c r="J26" s="13">
        <v>849</v>
      </c>
      <c r="K26" s="13">
        <f t="shared" ref="K26:K28" si="13">($G26*J$4)</f>
        <v>0</v>
      </c>
      <c r="L26" s="10">
        <f t="shared" ref="L26:L27" si="14">(H26*K26)</f>
        <v>0</v>
      </c>
      <c r="M26" s="16">
        <v>0.04</v>
      </c>
      <c r="N26" s="3">
        <f t="shared" ref="N26:N28" si="15">(L26+(L26*4%))</f>
        <v>0</v>
      </c>
      <c r="P26" s="38"/>
      <c r="Q26" s="38"/>
      <c r="R26" s="29"/>
    </row>
    <row r="27" spans="1:18" ht="42.05" customHeight="1">
      <c r="A27" s="7"/>
      <c r="B27" s="7"/>
      <c r="D27" s="1"/>
      <c r="E27" s="39" t="s">
        <v>275</v>
      </c>
      <c r="F27" s="1" t="s">
        <v>179</v>
      </c>
      <c r="G27">
        <v>37</v>
      </c>
      <c r="H27" s="3">
        <v>127</v>
      </c>
      <c r="I27" s="3">
        <f t="shared" si="12"/>
        <v>4699</v>
      </c>
      <c r="J27" s="13"/>
      <c r="K27" s="13">
        <f t="shared" si="13"/>
        <v>31413</v>
      </c>
      <c r="L27" s="10">
        <f t="shared" si="14"/>
        <v>3989451</v>
      </c>
      <c r="M27" s="16">
        <v>0.04</v>
      </c>
      <c r="N27" s="3">
        <f t="shared" si="15"/>
        <v>4149029.04</v>
      </c>
      <c r="P27" s="38"/>
      <c r="Q27" s="38"/>
      <c r="R27" s="29"/>
    </row>
    <row r="28" spans="1:18" ht="42.05" customHeight="1">
      <c r="E28" s="39" t="s">
        <v>276</v>
      </c>
      <c r="F28" s="1" t="s">
        <v>181</v>
      </c>
      <c r="G28">
        <v>0</v>
      </c>
      <c r="H28" s="3">
        <v>0</v>
      </c>
      <c r="I28" s="3">
        <f>(G28*H28)</f>
        <v>0</v>
      </c>
      <c r="K28" s="13">
        <f t="shared" si="13"/>
        <v>0</v>
      </c>
      <c r="L28" s="10">
        <f>(H28*K28)</f>
        <v>0</v>
      </c>
      <c r="M28" s="16">
        <v>0.04</v>
      </c>
      <c r="N28" s="3">
        <f t="shared" si="15"/>
        <v>0</v>
      </c>
    </row>
    <row r="29" spans="1:18" s="5" customFormat="1" ht="42.05" customHeight="1">
      <c r="A29" s="5" t="s">
        <v>35</v>
      </c>
      <c r="E29" s="15"/>
      <c r="F29" s="15"/>
      <c r="H29" s="9"/>
      <c r="I29" s="9">
        <f>(I26+I27+I28)</f>
        <v>4699</v>
      </c>
      <c r="J29" s="14"/>
      <c r="K29" s="14"/>
      <c r="L29" s="9">
        <f>(L26+L27+L28)</f>
        <v>3989451</v>
      </c>
      <c r="N29" s="9">
        <f>(N26+N27+N28)</f>
        <v>4149029.04</v>
      </c>
    </row>
    <row r="30" spans="1:18">
      <c r="A30" s="43" t="s">
        <v>175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</row>
    <row r="31" spans="1:18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8">
      <c r="A32" s="38"/>
      <c r="B32" s="38"/>
      <c r="C32" s="38"/>
      <c r="D32" s="38"/>
      <c r="E32" s="38"/>
      <c r="F32" s="38"/>
      <c r="G32" s="38"/>
      <c r="H32" s="38"/>
      <c r="I32" s="38"/>
      <c r="J32" s="35"/>
      <c r="K32" s="38"/>
      <c r="L32" s="38"/>
      <c r="M32" s="38"/>
      <c r="N32" s="38"/>
    </row>
    <row r="33" spans="1:15" s="17" customFormat="1" ht="20.05" customHeight="1">
      <c r="A33" s="17" t="s">
        <v>36</v>
      </c>
      <c r="H33" s="18"/>
      <c r="I33" s="18">
        <f>(I8*1)</f>
        <v>5899</v>
      </c>
      <c r="J33" s="19"/>
      <c r="K33" s="19"/>
      <c r="L33" s="18"/>
      <c r="N33" s="18"/>
    </row>
    <row r="34" spans="1:15" s="17" customFormat="1" ht="20.05" customHeight="1">
      <c r="A34" s="17" t="s">
        <v>37</v>
      </c>
      <c r="H34" s="18"/>
      <c r="I34" s="18">
        <f>(I15+I22+I29)</f>
        <v>15097</v>
      </c>
      <c r="J34" s="19"/>
      <c r="K34" s="19"/>
      <c r="L34" s="18"/>
      <c r="N34" s="18"/>
    </row>
    <row r="35" spans="1:15" s="17" customFormat="1" ht="20.05" customHeight="1">
      <c r="A35" s="17" t="s">
        <v>38</v>
      </c>
      <c r="H35" s="18"/>
      <c r="I35" s="18">
        <f>(I33+I34)</f>
        <v>20996</v>
      </c>
      <c r="J35" s="19"/>
      <c r="K35" s="19"/>
      <c r="L35" s="18"/>
      <c r="N35" s="18"/>
    </row>
    <row r="38" spans="1:15" s="20" customFormat="1" ht="20.05" customHeight="1">
      <c r="A38" s="20" t="s">
        <v>39</v>
      </c>
      <c r="H38" s="21"/>
      <c r="I38" s="21"/>
      <c r="J38" s="22"/>
      <c r="K38" s="22"/>
      <c r="L38" s="31">
        <f>(L8*1)</f>
        <v>5008251</v>
      </c>
      <c r="N38" s="21">
        <f>(N8*1)</f>
        <v>5208581.04</v>
      </c>
    </row>
    <row r="39" spans="1:15" s="20" customFormat="1" ht="20.05" customHeight="1">
      <c r="A39" s="20" t="s">
        <v>40</v>
      </c>
      <c r="H39" s="21"/>
      <c r="I39" s="21"/>
      <c r="J39" s="22"/>
      <c r="K39" s="22"/>
      <c r="L39" s="31">
        <f>(L15+L22+L29)</f>
        <v>12817353</v>
      </c>
      <c r="N39" s="21">
        <f>(N15+N22+N29)</f>
        <v>13330047.120000001</v>
      </c>
      <c r="O39" s="21"/>
    </row>
    <row r="40" spans="1:15" s="20" customFormat="1" ht="20.05" customHeight="1">
      <c r="A40" s="20" t="s">
        <v>41</v>
      </c>
      <c r="H40" s="21"/>
      <c r="I40" s="21"/>
      <c r="J40" s="22"/>
      <c r="K40" s="22"/>
      <c r="L40" s="31">
        <f>(L38+L39)</f>
        <v>17825604</v>
      </c>
      <c r="N40" s="21">
        <f>(N38+N39)</f>
        <v>18538628.16</v>
      </c>
    </row>
    <row r="41" spans="1:15">
      <c r="L41" s="30"/>
    </row>
    <row r="42" spans="1:15">
      <c r="A42" s="20" t="s">
        <v>31</v>
      </c>
      <c r="L42" s="32">
        <f>(L40:L40)</f>
        <v>17825604</v>
      </c>
      <c r="N42" s="9">
        <f>(N40:N40)</f>
        <v>18538628.16</v>
      </c>
    </row>
    <row r="44" spans="1:15">
      <c r="H44" s="24"/>
      <c r="J44" s="25"/>
      <c r="K44" s="25"/>
      <c r="L44" s="24"/>
      <c r="M44" s="26"/>
      <c r="N44" s="24"/>
    </row>
    <row r="45" spans="1:15">
      <c r="H45" s="24"/>
      <c r="J45" s="25"/>
      <c r="K45" s="25"/>
      <c r="L45" s="24"/>
      <c r="M45" s="26"/>
      <c r="N45" s="24"/>
    </row>
    <row r="46" spans="1:15">
      <c r="H46" s="24"/>
      <c r="J46" s="25"/>
      <c r="K46" s="25"/>
      <c r="L46" s="24"/>
      <c r="M46" s="26"/>
      <c r="N46" s="24"/>
    </row>
  </sheetData>
  <mergeCells count="6">
    <mergeCell ref="A31:N31"/>
    <mergeCell ref="A1:L1"/>
    <mergeCell ref="A9:L9"/>
    <mergeCell ref="A16:L16"/>
    <mergeCell ref="A23:L23"/>
    <mergeCell ref="A30:N30"/>
  </mergeCells>
  <printOptions horizontalCentered="1"/>
  <pageMargins left="0.31496062992125984" right="0.31496062992125984" top="0.51181102362204722" bottom="0.19685039370078741" header="0.31496062992125984" footer="0.31496062992125984"/>
  <pageSetup paperSize="9" scale="58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11</vt:i4>
      </vt:variant>
    </vt:vector>
  </HeadingPairs>
  <TitlesOfParts>
    <vt:vector size="27" baseType="lpstr">
      <vt:lpstr>Lotto 1 1°Movi</vt:lpstr>
      <vt:lpstr>Lotto 1 2°Medtronic </vt:lpstr>
      <vt:lpstr>Lotto 2 1°Movi</vt:lpstr>
      <vt:lpstr>Lotto 2 2°Medtronic</vt:lpstr>
      <vt:lpstr>Lotto 3 1°Ypsomed </vt:lpstr>
      <vt:lpstr>Lotto 3 2°Medtronic </vt:lpstr>
      <vt:lpstr>Lotto 4 1°Abbott </vt:lpstr>
      <vt:lpstr>Lotto 4 2° Menarini</vt:lpstr>
      <vt:lpstr>Lotto 4 3° Bioseven</vt:lpstr>
      <vt:lpstr>Lotto 4 4° Theras</vt:lpstr>
      <vt:lpstr>Lotto 4 5° Alpha</vt:lpstr>
      <vt:lpstr>Lotto 4 6° Medtronic</vt:lpstr>
      <vt:lpstr>Lotto 5 1° Ascensia</vt:lpstr>
      <vt:lpstr>Lotto 6 1°Smiths</vt:lpstr>
      <vt:lpstr>Lotto 6 2° Medtronic</vt:lpstr>
      <vt:lpstr>Lotto 6 3° Theras</vt:lpstr>
      <vt:lpstr>'Lotto 1 1°Movi'!Area_stampa</vt:lpstr>
      <vt:lpstr>'Lotto 2 1°Movi'!Area_stampa</vt:lpstr>
      <vt:lpstr>'Lotto 3 1°Ypsomed '!Area_stampa</vt:lpstr>
      <vt:lpstr>'Lotto 4 2° Menarini'!Area_stampa</vt:lpstr>
      <vt:lpstr>'Lotto 4 3° Bioseven'!Area_stampa</vt:lpstr>
      <vt:lpstr>'Lotto 4 4° Theras'!Area_stampa</vt:lpstr>
      <vt:lpstr>'Lotto 4 5° Alpha'!Area_stampa</vt:lpstr>
      <vt:lpstr>'Lotto 4 6° Medtronic'!Area_stampa</vt:lpstr>
      <vt:lpstr>'Lotto 6 1°Smiths'!Area_stampa</vt:lpstr>
      <vt:lpstr>'Lotto 6 2° Medtronic'!Area_stampa</vt:lpstr>
      <vt:lpstr>'Lotto 6 3° Theras'!Area_stampa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Asl</dc:creator>
  <cp:lastModifiedBy>Utente Asl</cp:lastModifiedBy>
  <cp:lastPrinted>2022-09-21T13:51:02Z</cp:lastPrinted>
  <dcterms:created xsi:type="dcterms:W3CDTF">2017-12-12T13:12:11Z</dcterms:created>
  <dcterms:modified xsi:type="dcterms:W3CDTF">2022-11-02T14:03:29Z</dcterms:modified>
</cp:coreProperties>
</file>